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'ЗФ'!$A$1:$F$98</definedName>
    <definedName name="_xlnm.Print_Area" localSheetId="1">'СФ'!$A$2:$F$71</definedName>
  </definedNames>
  <calcPr fullCalcOnLoad="1"/>
</workbook>
</file>

<file path=xl/sharedStrings.xml><?xml version="1.0" encoding="utf-8"?>
<sst xmlns="http://schemas.openxmlformats.org/spreadsheetml/2006/main" count="317" uniqueCount="222">
  <si>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</si>
  <si>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</si>
  <si>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</si>
  <si>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</si>
  <si>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</si>
  <si>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</si>
  <si>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</si>
  <si>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</si>
  <si>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</si>
  <si>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</si>
  <si>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</si>
  <si>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</si>
  <si>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</si>
  <si>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</si>
  <si>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</si>
  <si>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</si>
  <si>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</si>
  <si>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</si>
  <si>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</si>
  <si>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</si>
  <si>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</si>
  <si>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</si>
  <si>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</si>
  <si>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</si>
  <si>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</si>
  <si>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</si>
  <si>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</si>
  <si>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</si>
  <si>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</si>
  <si>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</si>
  <si>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</si>
  <si>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</si>
  <si>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</si>
  <si>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</si>
  <si>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</si>
  <si>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</si>
  <si>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</si>
  <si>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</si>
  <si>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</si>
  <si>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</si>
  <si>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</si>
  <si>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</si>
  <si>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</si>
  <si>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</si>
  <si>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</si>
  <si>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</si>
  <si>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</si>
  <si>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</si>
  <si>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</si>
  <si>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</si>
  <si>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</si>
  <si>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</si>
  <si>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__.__.2021 № __/_____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</si>
  <si>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</si>
  <si>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</si>
  <si>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</si>
  <si>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</si>
  <si>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</si>
  <si>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</si>
  <si>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</si>
  <si>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</si>
  <si>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</si>
  <si>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</si>
  <si>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</si>
  <si>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</si>
  <si>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</si>
  <si>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</si>
  <si>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</si>
  <si>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</si>
  <si>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</si>
  <si>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</si>
  <si>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</si>
  <si>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</si>
  <si>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</si>
  <si>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</si>
  <si>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</si>
  <si>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</si>
  <si>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</si>
  <si>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</si>
  <si>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</si>
  <si>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</si>
  <si>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</si>
  <si>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</si>
  <si>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</si>
  <si>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</si>
  <si>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</si>
  <si>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</si>
  <si>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</si>
  <si>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</si>
  <si>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</si>
  <si>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</si>
  <si>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</si>
  <si>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</si>
  <si>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</si>
  <si>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</si>
  <si>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</si>
  <si>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</si>
  <si>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</si>
  <si>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</si>
  <si>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</si>
  <si>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</si>
  <si>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</si>
  <si>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</si>
  <si>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</si>
  <si>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</si>
  <si>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</si>
  <si>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</si>
  <si>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</si>
  <si>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</si>
  <si>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</si>
  <si>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</si>
  <si>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</si>
  <si>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</si>
  <si>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</si>
  <si>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</si>
  <si>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</si>
  <si>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</si>
  <si>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</si>
  <si>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</si>
  <si>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</si>
  <si>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</si>
  <si>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</si>
  <si>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</si>
  <si>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</si>
  <si>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</si>
  <si>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</si>
  <si>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</si>
  <si>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</si>
  <si>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</si>
  <si>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</si>
  <si>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</si>
  <si>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</si>
  <si>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</si>
  <si>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</si>
  <si>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</si>
  <si>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</si>
  <si>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</si>
  <si>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</si>
  <si>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</si>
  <si>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</si>
  <si>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</si>
  <si>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</si>
  <si>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</si>
  <si>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</si>
  <si>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</si>
  <si>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</si>
  <si>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</si>
  <si>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</si>
  <si>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</si>
  <si>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</si>
  <si>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</si>
  <si>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</si>
  <si>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</si>
  <si>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</si>
  <si>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</si>
  <si>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</si>
  <si>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</si>
  <si>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</si>
  <si>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</si>
  <si>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</si>
  <si>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</si>
  <si>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</si>
  <si>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</si>
  <si>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</si>
  <si>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</si>
  <si>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</si>
  <si>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</si>
  <si>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</si>
  <si>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</si>
  <si>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</si>
  <si>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</si>
  <si>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</si>
  <si>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</si>
  <si>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</si>
  <si>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</si>
  <si>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</si>
  <si>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</si>
  <si>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</si>
  <si>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</si>
  <si>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</si>
  <si>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</si>
  <si>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</si>
  <si>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</si>
  <si>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</si>
  <si>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</si>
  <si>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</si>
  <si>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</si>
  <si>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</si>
  <si>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</si>
  <si>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</si>
  <si>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</si>
  <si>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</si>
  <si>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</si>
  <si>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</si>
  <si>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</si>
  <si>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Касові видатки за січень -червень               2021 року</t>
  </si>
  <si>
    <t>.0216014</t>
  </si>
  <si>
    <t>Забезпечення збору та вивезення сміття і відходів</t>
  </si>
  <si>
    <t>.0216030</t>
  </si>
  <si>
    <t>Внески до статутного капіталу суб"єктів господарювання</t>
  </si>
  <si>
    <t>.0611160</t>
  </si>
  <si>
    <t>Забезпечення діяльності центрів професійного розвитку освітньої субвенції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</si>
  <si>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</si>
  <si>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</si>
  <si>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r>
      <t xml:space="preserve">Фонд комінального майна міста Нетішина   </t>
    </r>
    <r>
      <rPr>
        <sz val="10"/>
        <rFont val="Times New Roman"/>
        <family val="1"/>
      </rPr>
      <t xml:space="preserve">(відповідальний виконавець)  </t>
    </r>
  </si>
  <si>
    <t>Касові видатки за січень - червень                2021 року</t>
  </si>
  <si>
    <t>0216014</t>
  </si>
  <si>
    <t>Забезпечення збору та вивезення сміття та відходів</t>
  </si>
  <si>
    <t>0216017</t>
  </si>
  <si>
    <t>Інша діяльність, повязана з експлуатацією обєктів житлово-комунального господарства</t>
  </si>
  <si>
    <t>0217610</t>
  </si>
  <si>
    <t>Сприяння розвитку малого тп середнього підприємництва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</si>
  <si>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</si>
  <si>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</si>
  <si>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</si>
  <si>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0611210</t>
  </si>
  <si>
    <t>Надання освіти за рахунок залишку коштів субвенції з державного бюджету місцевим бюджетам на надання державної підтримки особам з особливими освітніми потребами</t>
  </si>
  <si>
    <t>0813031</t>
  </si>
  <si>
    <t xml:space="preserve">про виконання  бюджету Нетішинської міської територіальної громади за січень-червень 2021 року 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</si>
  <si>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</si>
  <si>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</si>
  <si>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до рішення                        сесії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</si>
</sst>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4" fontId="18" fillId="8" borderId="10" xfId="0" applyNumberFormat="1" applyFont="1" applyFill="1" applyBorder="1" applyAlignment="1">
      <alignment vertical="center" wrapText="1"/>
    </xf>
    <xf numFmtId="189" fontId="18" fillId="8" borderId="10" xfId="0" applyNumberFormat="1" applyFont="1" applyFill="1" applyBorder="1" applyAlignment="1">
      <alignment vertical="center" wrapText="1"/>
    </xf>
    <xf numFmtId="4" fontId="18" fillId="8" borderId="10" xfId="0" applyNumberFormat="1" applyFont="1" applyFill="1" applyBorder="1" applyAlignment="1" applyProtection="1">
      <alignment horizontal="right" vertical="center"/>
      <protection/>
    </xf>
    <xf numFmtId="188" fontId="18" fillId="8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SheetLayoutView="100" zoomScalePageLayoutView="0" workbookViewId="0" topLeftCell="A88">
      <selection activeCell="C2" sqref="C2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4"/>
      <c r="C1" s="67" t="s">
        <v>49</v>
      </c>
      <c r="D1" s="67"/>
      <c r="E1" s="35"/>
      <c r="F1" s="35"/>
      <c r="G1" s="8"/>
    </row>
    <row r="2" spans="2:7" ht="15.75" customHeight="1">
      <c r="B2" s="34"/>
      <c r="C2" s="50" t="s">
        <v>221</v>
      </c>
      <c r="D2" s="50"/>
      <c r="E2" s="50"/>
      <c r="F2" s="50"/>
      <c r="G2" s="2"/>
    </row>
    <row r="3" spans="2:7" ht="15.75" customHeight="1">
      <c r="B3" s="34"/>
      <c r="C3" s="67" t="s">
        <v>78</v>
      </c>
      <c r="D3" s="67"/>
      <c r="E3" s="67"/>
      <c r="F3" s="67"/>
      <c r="G3" s="2"/>
    </row>
    <row r="4" spans="2:6" ht="18.75" customHeight="1">
      <c r="B4" s="34"/>
      <c r="C4" s="50" t="s">
        <v>52</v>
      </c>
      <c r="D4" s="50"/>
      <c r="E4" s="50"/>
      <c r="F4" s="50"/>
    </row>
    <row r="5" spans="1:6" ht="16.5">
      <c r="A5" s="68" t="s">
        <v>2</v>
      </c>
      <c r="B5" s="69"/>
      <c r="C5" s="69"/>
      <c r="D5" s="69"/>
      <c r="E5" s="69"/>
      <c r="F5" s="69"/>
    </row>
    <row r="6" spans="1:6" ht="16.5">
      <c r="A6" s="68" t="s">
        <v>218</v>
      </c>
      <c r="B6" s="69"/>
      <c r="C6" s="69"/>
      <c r="D6" s="69"/>
      <c r="E6" s="69"/>
      <c r="F6" s="69"/>
    </row>
    <row r="7" spans="1:6" ht="21.75" customHeight="1">
      <c r="A7" s="57" t="s">
        <v>219</v>
      </c>
      <c r="B7" s="57"/>
      <c r="C7" s="58"/>
      <c r="D7" s="59"/>
      <c r="E7" s="12"/>
      <c r="F7" s="13"/>
    </row>
    <row r="8" spans="1:6" ht="57.75" customHeight="1">
      <c r="A8" s="52" t="s">
        <v>190</v>
      </c>
      <c r="B8" s="4" t="s">
        <v>45</v>
      </c>
      <c r="C8" s="52" t="s">
        <v>77</v>
      </c>
      <c r="D8" s="52" t="s">
        <v>205</v>
      </c>
      <c r="E8" s="51" t="s">
        <v>0</v>
      </c>
      <c r="F8" s="51" t="s">
        <v>1</v>
      </c>
    </row>
    <row r="9" spans="1:6" ht="12.75">
      <c r="A9" s="14" t="s">
        <v>3</v>
      </c>
      <c r="B9" s="15">
        <v>2</v>
      </c>
      <c r="C9" s="16">
        <v>3</v>
      </c>
      <c r="D9" s="16">
        <v>4</v>
      </c>
      <c r="E9" s="17" t="s">
        <v>4</v>
      </c>
      <c r="F9" s="17" t="s">
        <v>5</v>
      </c>
    </row>
    <row r="10" spans="1:6" ht="26.25" customHeight="1">
      <c r="A10" s="43" t="s">
        <v>81</v>
      </c>
      <c r="B10" s="44" t="s">
        <v>84</v>
      </c>
      <c r="C10" s="24">
        <f>C11</f>
        <v>117677728</v>
      </c>
      <c r="D10" s="24">
        <f>D11</f>
        <v>60474916.080000006</v>
      </c>
      <c r="E10" s="24">
        <f>E11</f>
        <v>-57202811.919999994</v>
      </c>
      <c r="F10" s="25">
        <f>F11</f>
        <v>51.39028183820816</v>
      </c>
    </row>
    <row r="11" spans="1:6" ht="26.25" customHeight="1">
      <c r="A11" s="43" t="s">
        <v>82</v>
      </c>
      <c r="B11" s="44" t="s">
        <v>83</v>
      </c>
      <c r="C11" s="24">
        <f>C12+C13+C14+C15+C16+C17+C18+C19+C20+C21+C22+C23+C24+C25+C26+C27+C28+C29+C30+C31+C32+C33+C34+C35</f>
        <v>117677728</v>
      </c>
      <c r="D11" s="24">
        <f>D12+D13+D14+D15+D16+D17+D18+D19+D20+D21+D22+D23+D25+D27+D28+D29+D30+D32+D33+D34+D35+D31</f>
        <v>60474916.080000006</v>
      </c>
      <c r="E11" s="24">
        <f>D11-C11</f>
        <v>-57202811.919999994</v>
      </c>
      <c r="F11" s="25">
        <f>D11/C11*100</f>
        <v>51.39028183820816</v>
      </c>
    </row>
    <row r="12" spans="1:6" ht="43.5" customHeight="1">
      <c r="A12" s="60" t="s">
        <v>88</v>
      </c>
      <c r="B12" s="10" t="s">
        <v>6</v>
      </c>
      <c r="C12" s="55">
        <v>34096443</v>
      </c>
      <c r="D12" s="53">
        <v>17457376.71</v>
      </c>
      <c r="E12" s="21">
        <f aca="true" t="shared" si="0" ref="E12:E34">D12-C12</f>
        <v>-16639066.29</v>
      </c>
      <c r="F12" s="22">
        <f aca="true" t="shared" si="1" ref="F12:F35">SUM(D12/C12*100)</f>
        <v>51.199993823402636</v>
      </c>
    </row>
    <row r="13" spans="1:6" ht="13.5" customHeight="1">
      <c r="A13" s="60" t="s">
        <v>89</v>
      </c>
      <c r="B13" s="10" t="s">
        <v>7</v>
      </c>
      <c r="C13" s="55">
        <v>730800</v>
      </c>
      <c r="D13" s="53">
        <v>193253</v>
      </c>
      <c r="E13" s="21">
        <f t="shared" si="0"/>
        <v>-537547</v>
      </c>
      <c r="F13" s="22">
        <f t="shared" si="1"/>
        <v>26.44403393541325</v>
      </c>
    </row>
    <row r="14" spans="1:6" ht="13.5" customHeight="1">
      <c r="A14" s="60" t="s">
        <v>90</v>
      </c>
      <c r="B14" s="10" t="s">
        <v>8</v>
      </c>
      <c r="C14" s="55">
        <f>19633002+1636333</f>
        <v>21269335</v>
      </c>
      <c r="D14" s="53">
        <v>15367657.64</v>
      </c>
      <c r="E14" s="21">
        <f t="shared" si="0"/>
        <v>-5901677.359999999</v>
      </c>
      <c r="F14" s="22">
        <f t="shared" si="1"/>
        <v>72.25264748521757</v>
      </c>
    </row>
    <row r="15" spans="1:6" ht="27.75" customHeight="1">
      <c r="A15" s="60" t="s">
        <v>91</v>
      </c>
      <c r="B15" s="10" t="s">
        <v>9</v>
      </c>
      <c r="C15" s="55">
        <v>1659256</v>
      </c>
      <c r="D15" s="53">
        <v>853132.6</v>
      </c>
      <c r="E15" s="21">
        <f t="shared" si="0"/>
        <v>-806123.4</v>
      </c>
      <c r="F15" s="22">
        <f t="shared" si="1"/>
        <v>51.416574657557355</v>
      </c>
    </row>
    <row r="16" spans="1:6" ht="27" customHeight="1">
      <c r="A16" s="60" t="s">
        <v>92</v>
      </c>
      <c r="B16" s="10" t="s">
        <v>10</v>
      </c>
      <c r="C16" s="55">
        <v>627300</v>
      </c>
      <c r="D16" s="53">
        <v>627300</v>
      </c>
      <c r="E16" s="21">
        <f t="shared" si="0"/>
        <v>0</v>
      </c>
      <c r="F16" s="22">
        <f t="shared" si="1"/>
        <v>100</v>
      </c>
    </row>
    <row r="17" spans="1:6" ht="15" customHeight="1">
      <c r="A17" s="60" t="s">
        <v>93</v>
      </c>
      <c r="B17" s="10" t="s">
        <v>11</v>
      </c>
      <c r="C17" s="55">
        <v>122000</v>
      </c>
      <c r="D17" s="53">
        <v>43000</v>
      </c>
      <c r="E17" s="21">
        <f t="shared" si="0"/>
        <v>-79000</v>
      </c>
      <c r="F17" s="22">
        <f t="shared" si="1"/>
        <v>35.24590163934426</v>
      </c>
    </row>
    <row r="18" spans="1:6" ht="15" customHeight="1">
      <c r="A18" s="60" t="s">
        <v>94</v>
      </c>
      <c r="B18" s="10" t="s">
        <v>12</v>
      </c>
      <c r="C18" s="55">
        <v>139500</v>
      </c>
      <c r="D18" s="53">
        <v>67500</v>
      </c>
      <c r="E18" s="21">
        <f t="shared" si="0"/>
        <v>-72000</v>
      </c>
      <c r="F18" s="22">
        <f t="shared" si="1"/>
        <v>48.38709677419355</v>
      </c>
    </row>
    <row r="19" spans="1:6" ht="37.5" customHeight="1">
      <c r="A19" s="60" t="s">
        <v>95</v>
      </c>
      <c r="B19" s="10" t="s">
        <v>13</v>
      </c>
      <c r="C19" s="55">
        <v>110000</v>
      </c>
      <c r="D19" s="53">
        <v>90000</v>
      </c>
      <c r="E19" s="21">
        <f t="shared" si="0"/>
        <v>-20000</v>
      </c>
      <c r="F19" s="22">
        <f t="shared" si="1"/>
        <v>81.81818181818183</v>
      </c>
    </row>
    <row r="20" spans="1:6" ht="15" customHeight="1">
      <c r="A20" s="56" t="s">
        <v>96</v>
      </c>
      <c r="B20" s="10" t="s">
        <v>14</v>
      </c>
      <c r="C20" s="55">
        <v>870250</v>
      </c>
      <c r="D20" s="53">
        <v>419250</v>
      </c>
      <c r="E20" s="21">
        <f t="shared" si="0"/>
        <v>-451000</v>
      </c>
      <c r="F20" s="22">
        <f t="shared" si="1"/>
        <v>48.175811548405626</v>
      </c>
    </row>
    <row r="21" spans="1:6" ht="25.5">
      <c r="A21" s="60" t="s">
        <v>97</v>
      </c>
      <c r="B21" s="10" t="s">
        <v>15</v>
      </c>
      <c r="C21" s="55">
        <v>800000</v>
      </c>
      <c r="D21" s="53">
        <v>158194.88</v>
      </c>
      <c r="E21" s="21">
        <f t="shared" si="0"/>
        <v>-641805.12</v>
      </c>
      <c r="F21" s="22">
        <f t="shared" si="1"/>
        <v>19.77436</v>
      </c>
    </row>
    <row r="22" spans="1:6" ht="25.5">
      <c r="A22" s="60" t="s">
        <v>98</v>
      </c>
      <c r="B22" s="10" t="s">
        <v>16</v>
      </c>
      <c r="C22" s="55">
        <v>200000</v>
      </c>
      <c r="D22" s="53">
        <v>50003.54</v>
      </c>
      <c r="E22" s="21">
        <f t="shared" si="0"/>
        <v>-149996.46</v>
      </c>
      <c r="F22" s="22">
        <f t="shared" si="1"/>
        <v>25.00177</v>
      </c>
    </row>
    <row r="23" spans="1:6" ht="15" customHeight="1">
      <c r="A23" s="56" t="s">
        <v>99</v>
      </c>
      <c r="B23" s="10" t="s">
        <v>50</v>
      </c>
      <c r="C23" s="55">
        <v>300000</v>
      </c>
      <c r="D23" s="53">
        <v>0</v>
      </c>
      <c r="E23" s="21">
        <f t="shared" si="0"/>
        <v>-300000</v>
      </c>
      <c r="F23" s="22">
        <f t="shared" si="1"/>
        <v>0</v>
      </c>
    </row>
    <row r="24" spans="1:6" ht="15" customHeight="1">
      <c r="A24" s="56" t="s">
        <v>206</v>
      </c>
      <c r="B24" s="10" t="s">
        <v>207</v>
      </c>
      <c r="C24" s="55">
        <v>18819</v>
      </c>
      <c r="D24" s="53">
        <v>0</v>
      </c>
      <c r="E24" s="21">
        <f t="shared" si="0"/>
        <v>-18819</v>
      </c>
      <c r="F24" s="22">
        <f t="shared" si="1"/>
        <v>0</v>
      </c>
    </row>
    <row r="25" spans="1:6" ht="15" customHeight="1">
      <c r="A25" s="60" t="s">
        <v>100</v>
      </c>
      <c r="B25" s="10" t="s">
        <v>53</v>
      </c>
      <c r="C25" s="55">
        <v>7164</v>
      </c>
      <c r="D25" s="53">
        <v>7164</v>
      </c>
      <c r="E25" s="21">
        <f t="shared" si="0"/>
        <v>0</v>
      </c>
      <c r="F25" s="22">
        <f t="shared" si="1"/>
        <v>100</v>
      </c>
    </row>
    <row r="26" spans="1:6" ht="25.5" customHeight="1">
      <c r="A26" s="60" t="s">
        <v>208</v>
      </c>
      <c r="B26" s="10" t="s">
        <v>209</v>
      </c>
      <c r="C26" s="55">
        <v>100000</v>
      </c>
      <c r="D26" s="53">
        <v>0</v>
      </c>
      <c r="E26" s="21">
        <f t="shared" si="0"/>
        <v>-100000</v>
      </c>
      <c r="F26" s="22">
        <f t="shared" si="1"/>
        <v>0</v>
      </c>
    </row>
    <row r="27" spans="1:6" ht="15" customHeight="1">
      <c r="A27" s="56" t="s">
        <v>101</v>
      </c>
      <c r="B27" s="10" t="s">
        <v>17</v>
      </c>
      <c r="C27" s="55">
        <v>37945993</v>
      </c>
      <c r="D27" s="53">
        <v>18533710.82</v>
      </c>
      <c r="E27" s="21">
        <f t="shared" si="0"/>
        <v>-19412282.18</v>
      </c>
      <c r="F27" s="22">
        <f t="shared" si="1"/>
        <v>48.84233974322401</v>
      </c>
    </row>
    <row r="28" spans="1:6" ht="15" customHeight="1">
      <c r="A28" s="56" t="s">
        <v>102</v>
      </c>
      <c r="B28" s="10" t="s">
        <v>18</v>
      </c>
      <c r="C28" s="55">
        <v>530000</v>
      </c>
      <c r="D28" s="53">
        <v>48300</v>
      </c>
      <c r="E28" s="21">
        <f t="shared" si="0"/>
        <v>-481700</v>
      </c>
      <c r="F28" s="22">
        <f t="shared" si="1"/>
        <v>9.113207547169813</v>
      </c>
    </row>
    <row r="29" spans="1:6" ht="15" customHeight="1">
      <c r="A29" s="60" t="s">
        <v>103</v>
      </c>
      <c r="B29" s="10" t="s">
        <v>19</v>
      </c>
      <c r="C29" s="55">
        <v>2516975</v>
      </c>
      <c r="D29" s="53">
        <v>1182459.35</v>
      </c>
      <c r="E29" s="21">
        <f t="shared" si="0"/>
        <v>-1334515.65</v>
      </c>
      <c r="F29" s="22">
        <f t="shared" si="1"/>
        <v>46.979383982757085</v>
      </c>
    </row>
    <row r="30" spans="1:6" ht="26.25" customHeight="1">
      <c r="A30" s="56" t="s">
        <v>104</v>
      </c>
      <c r="B30" s="10" t="s">
        <v>20</v>
      </c>
      <c r="C30" s="55">
        <v>13924214</v>
      </c>
      <c r="D30" s="53">
        <v>4624186.71</v>
      </c>
      <c r="E30" s="21">
        <f t="shared" si="0"/>
        <v>-9300027.29</v>
      </c>
      <c r="F30" s="22">
        <f t="shared" si="1"/>
        <v>33.209678549898754</v>
      </c>
    </row>
    <row r="31" spans="1:6" ht="15" customHeight="1">
      <c r="A31" s="56" t="s">
        <v>210</v>
      </c>
      <c r="B31" s="10" t="s">
        <v>211</v>
      </c>
      <c r="C31" s="55">
        <v>200000</v>
      </c>
      <c r="D31" s="53">
        <v>33270</v>
      </c>
      <c r="E31" s="21">
        <f t="shared" si="0"/>
        <v>-166730</v>
      </c>
      <c r="F31" s="22">
        <f>SUM(D31/C31*100)</f>
        <v>16.634999999999998</v>
      </c>
    </row>
    <row r="32" spans="1:6" ht="15" customHeight="1">
      <c r="A32" s="56" t="s">
        <v>105</v>
      </c>
      <c r="B32" s="10" t="s">
        <v>21</v>
      </c>
      <c r="C32" s="55">
        <v>36779</v>
      </c>
      <c r="D32" s="53">
        <v>36779</v>
      </c>
      <c r="E32" s="21">
        <f t="shared" si="0"/>
        <v>0</v>
      </c>
      <c r="F32" s="22">
        <f t="shared" si="1"/>
        <v>100</v>
      </c>
    </row>
    <row r="33" spans="1:6" ht="15" customHeight="1">
      <c r="A33" s="56" t="s">
        <v>106</v>
      </c>
      <c r="B33" s="10" t="s">
        <v>22</v>
      </c>
      <c r="C33" s="55">
        <v>1075000</v>
      </c>
      <c r="D33" s="53">
        <v>436377.83</v>
      </c>
      <c r="E33" s="21">
        <f t="shared" si="0"/>
        <v>-638622.1699999999</v>
      </c>
      <c r="F33" s="22">
        <f t="shared" si="1"/>
        <v>40.59328651162791</v>
      </c>
    </row>
    <row r="34" spans="1:6" ht="26.25" customHeight="1">
      <c r="A34" s="56" t="s">
        <v>107</v>
      </c>
      <c r="B34" s="10" t="s">
        <v>23</v>
      </c>
      <c r="C34" s="55">
        <v>165900</v>
      </c>
      <c r="D34" s="53">
        <v>14000</v>
      </c>
      <c r="E34" s="21">
        <f t="shared" si="0"/>
        <v>-151900</v>
      </c>
      <c r="F34" s="22">
        <f t="shared" si="1"/>
        <v>8.438818565400844</v>
      </c>
    </row>
    <row r="35" spans="1:6" ht="25.5" customHeight="1">
      <c r="A35" s="56" t="s">
        <v>108</v>
      </c>
      <c r="B35" s="10" t="s">
        <v>24</v>
      </c>
      <c r="C35" s="55">
        <v>232000</v>
      </c>
      <c r="D35" s="53">
        <v>232000</v>
      </c>
      <c r="E35" s="21">
        <f>D35-C35</f>
        <v>0</v>
      </c>
      <c r="F35" s="22">
        <f t="shared" si="1"/>
        <v>100</v>
      </c>
    </row>
    <row r="36" spans="1:6" ht="27" customHeight="1">
      <c r="A36" s="18" t="s">
        <v>85</v>
      </c>
      <c r="B36" s="23" t="s">
        <v>86</v>
      </c>
      <c r="C36" s="24">
        <f>C37</f>
        <v>214439368.76</v>
      </c>
      <c r="D36" s="24">
        <f>D37</f>
        <v>114254826.5</v>
      </c>
      <c r="E36" s="24">
        <f>E37</f>
        <v>-100184542.25999999</v>
      </c>
      <c r="F36" s="25">
        <f>D36/C36*100</f>
        <v>53.280713872961314</v>
      </c>
    </row>
    <row r="37" spans="1:6" ht="25.5" customHeight="1">
      <c r="A37" s="18" t="s">
        <v>87</v>
      </c>
      <c r="B37" s="23" t="s">
        <v>189</v>
      </c>
      <c r="C37" s="24">
        <f>C38+C39+C40+C41+C42+C43+C44+C45+C46+C47+C48+C49+C50+C51</f>
        <v>214439368.76</v>
      </c>
      <c r="D37" s="24">
        <f>D38+D39+D40+D41+D42+D43+D44+D45+D46+D48+D49+D51+D50</f>
        <v>114254826.5</v>
      </c>
      <c r="E37" s="24">
        <f aca="true" t="shared" si="2" ref="E37:E51">D37-C37</f>
        <v>-100184542.25999999</v>
      </c>
      <c r="F37" s="25">
        <f>D37/C37*100</f>
        <v>53.280713872961314</v>
      </c>
    </row>
    <row r="38" spans="1:6" ht="25.5" customHeight="1">
      <c r="A38" s="56" t="s">
        <v>109</v>
      </c>
      <c r="B38" s="10" t="s">
        <v>54</v>
      </c>
      <c r="C38" s="55">
        <v>2589981</v>
      </c>
      <c r="D38" s="53">
        <v>1429108.49</v>
      </c>
      <c r="E38" s="21">
        <f t="shared" si="2"/>
        <v>-1160872.51</v>
      </c>
      <c r="F38" s="22">
        <f>SUM(D38/C38*100)</f>
        <v>55.178338760014064</v>
      </c>
    </row>
    <row r="39" spans="1:6" ht="15" customHeight="1">
      <c r="A39" s="56" t="s">
        <v>110</v>
      </c>
      <c r="B39" s="10" t="s">
        <v>25</v>
      </c>
      <c r="C39" s="55">
        <v>78026182</v>
      </c>
      <c r="D39" s="53">
        <v>40299794.59</v>
      </c>
      <c r="E39" s="21">
        <f t="shared" si="2"/>
        <v>-37726387.41</v>
      </c>
      <c r="F39" s="22">
        <f>SUM(D39/C39*100)</f>
        <v>51.64906645054093</v>
      </c>
    </row>
    <row r="40" spans="1:6" ht="23.25" customHeight="1">
      <c r="A40" s="60" t="s">
        <v>111</v>
      </c>
      <c r="B40" s="10" t="s">
        <v>55</v>
      </c>
      <c r="C40" s="55">
        <v>31455552</v>
      </c>
      <c r="D40" s="53">
        <v>15396060.25</v>
      </c>
      <c r="E40" s="21">
        <f t="shared" si="2"/>
        <v>-16059491.75</v>
      </c>
      <c r="F40" s="22">
        <f>SUM(D40/C40*100)</f>
        <v>48.94544610121609</v>
      </c>
    </row>
    <row r="41" spans="1:6" ht="15" customHeight="1">
      <c r="A41" s="60" t="s">
        <v>212</v>
      </c>
      <c r="B41" s="10" t="s">
        <v>56</v>
      </c>
      <c r="C41" s="55">
        <v>86049100</v>
      </c>
      <c r="D41" s="53">
        <v>49283536.17</v>
      </c>
      <c r="E41" s="21">
        <f t="shared" si="2"/>
        <v>-36765563.83</v>
      </c>
      <c r="F41" s="22">
        <f>SUM(D41/C41*100)</f>
        <v>57.27373809836477</v>
      </c>
    </row>
    <row r="42" spans="1:6" ht="25.5" customHeight="1">
      <c r="A42" s="56" t="s">
        <v>112</v>
      </c>
      <c r="B42" s="10" t="s">
        <v>57</v>
      </c>
      <c r="C42" s="55">
        <v>9296208</v>
      </c>
      <c r="D42" s="53">
        <v>4904227.37</v>
      </c>
      <c r="E42" s="21">
        <f t="shared" si="2"/>
        <v>-4391980.63</v>
      </c>
      <c r="F42" s="22">
        <f>SUM(D42/C42*100)</f>
        <v>52.75513811653095</v>
      </c>
    </row>
    <row r="43" spans="1:6" ht="15" customHeight="1">
      <c r="A43" s="56" t="s">
        <v>113</v>
      </c>
      <c r="B43" s="10" t="s">
        <v>26</v>
      </c>
      <c r="C43" s="55">
        <v>3058840</v>
      </c>
      <c r="D43" s="53">
        <v>1559339.75</v>
      </c>
      <c r="E43" s="21">
        <f t="shared" si="2"/>
        <v>-1499500.25</v>
      </c>
      <c r="F43" s="22">
        <f aca="true" t="shared" si="3" ref="F43:F51">SUM(D43/C43*100)</f>
        <v>50.978140406167036</v>
      </c>
    </row>
    <row r="44" spans="1:6" ht="15" customHeight="1">
      <c r="A44" s="56" t="s">
        <v>114</v>
      </c>
      <c r="B44" s="10" t="s">
        <v>58</v>
      </c>
      <c r="C44" s="55">
        <v>5430</v>
      </c>
      <c r="D44" s="53">
        <v>1810</v>
      </c>
      <c r="E44" s="21">
        <f t="shared" si="2"/>
        <v>-3620</v>
      </c>
      <c r="F44" s="22">
        <f t="shared" si="3"/>
        <v>33.33333333333333</v>
      </c>
    </row>
    <row r="45" spans="1:6" ht="25.5">
      <c r="A45" s="56" t="s">
        <v>115</v>
      </c>
      <c r="B45" s="10" t="s">
        <v>59</v>
      </c>
      <c r="C45" s="55">
        <v>161304</v>
      </c>
      <c r="D45" s="53">
        <v>79206.71</v>
      </c>
      <c r="E45" s="21">
        <f t="shared" si="2"/>
        <v>-82097.29</v>
      </c>
      <c r="F45" s="22">
        <f t="shared" si="3"/>
        <v>49.10399618112385</v>
      </c>
    </row>
    <row r="46" spans="1:6" ht="30" customHeight="1">
      <c r="A46" s="56" t="s">
        <v>116</v>
      </c>
      <c r="B46" s="10" t="s">
        <v>60</v>
      </c>
      <c r="C46" s="55">
        <v>1215900</v>
      </c>
      <c r="D46" s="53">
        <v>571649.58</v>
      </c>
      <c r="E46" s="21">
        <f t="shared" si="2"/>
        <v>-644250.42</v>
      </c>
      <c r="F46" s="22">
        <f t="shared" si="3"/>
        <v>47.01452257586972</v>
      </c>
    </row>
    <row r="47" spans="1:6" ht="51">
      <c r="A47" s="56" t="s">
        <v>213</v>
      </c>
      <c r="B47" s="10" t="s">
        <v>214</v>
      </c>
      <c r="C47" s="55">
        <v>1184.76</v>
      </c>
      <c r="D47" s="53">
        <v>0</v>
      </c>
      <c r="E47" s="21">
        <f t="shared" si="2"/>
        <v>-1184.76</v>
      </c>
      <c r="F47" s="22">
        <f t="shared" si="3"/>
        <v>0</v>
      </c>
    </row>
    <row r="48" spans="1:6" ht="25.5">
      <c r="A48" s="56" t="s">
        <v>117</v>
      </c>
      <c r="B48" s="10" t="s">
        <v>61</v>
      </c>
      <c r="C48" s="55">
        <v>804970</v>
      </c>
      <c r="D48" s="53">
        <v>120746.22</v>
      </c>
      <c r="E48" s="21">
        <f t="shared" si="2"/>
        <v>-684223.78</v>
      </c>
      <c r="F48" s="22">
        <f t="shared" si="3"/>
        <v>15.000089444327116</v>
      </c>
    </row>
    <row r="49" spans="1:6" ht="25.5" customHeight="1">
      <c r="A49" s="56" t="s">
        <v>118</v>
      </c>
      <c r="B49" s="10" t="s">
        <v>62</v>
      </c>
      <c r="C49" s="55">
        <v>546192</v>
      </c>
      <c r="D49" s="53">
        <v>217851.54</v>
      </c>
      <c r="E49" s="21">
        <f t="shared" si="2"/>
        <v>-328340.45999999996</v>
      </c>
      <c r="F49" s="22">
        <f t="shared" si="3"/>
        <v>39.88552377186045</v>
      </c>
    </row>
    <row r="50" spans="1:6" ht="25.5" customHeight="1">
      <c r="A50" s="56" t="s">
        <v>215</v>
      </c>
      <c r="B50" s="10" t="s">
        <v>216</v>
      </c>
      <c r="C50" s="55">
        <v>110168</v>
      </c>
      <c r="D50" s="53">
        <v>25965.83</v>
      </c>
      <c r="E50" s="21">
        <f t="shared" si="2"/>
        <v>-84202.17</v>
      </c>
      <c r="F50" s="22">
        <f t="shared" si="3"/>
        <v>23.56930324595164</v>
      </c>
    </row>
    <row r="51" spans="1:6" ht="25.5" customHeight="1">
      <c r="A51" s="56" t="s">
        <v>119</v>
      </c>
      <c r="B51" s="10" t="s">
        <v>13</v>
      </c>
      <c r="C51" s="55">
        <v>1118357</v>
      </c>
      <c r="D51" s="53">
        <v>365530</v>
      </c>
      <c r="E51" s="21">
        <f t="shared" si="2"/>
        <v>-752827</v>
      </c>
      <c r="F51" s="22">
        <f t="shared" si="3"/>
        <v>32.68455421658737</v>
      </c>
    </row>
    <row r="52" spans="1:6" ht="25.5" customHeight="1">
      <c r="A52" s="18" t="s">
        <v>120</v>
      </c>
      <c r="B52" s="23" t="s">
        <v>191</v>
      </c>
      <c r="C52" s="19">
        <f>C53</f>
        <v>28770854</v>
      </c>
      <c r="D52" s="19">
        <f>D53</f>
        <v>14453682.07</v>
      </c>
      <c r="E52" s="19">
        <f>D52-C52</f>
        <v>-14317171.93</v>
      </c>
      <c r="F52" s="26">
        <f>D52/C52*100</f>
        <v>50.237236857828414</v>
      </c>
    </row>
    <row r="53" spans="1:6" ht="25.5" customHeight="1">
      <c r="A53" s="18" t="s">
        <v>121</v>
      </c>
      <c r="B53" s="23" t="s">
        <v>192</v>
      </c>
      <c r="C53" s="19">
        <f>C54+C55+C56+C57+C58+C59+C60+C61+C62+C63+C64+C65+C66+C67+C68+C69</f>
        <v>28770854</v>
      </c>
      <c r="D53" s="19">
        <f>D54+D55+D56+D57+D58+D59+D60+D61+D62+D63+D64+D65+D66+D67+D68+D69</f>
        <v>14453682.07</v>
      </c>
      <c r="E53" s="19">
        <f>D53-C53</f>
        <v>-14317171.93</v>
      </c>
      <c r="F53" s="26">
        <f>D53/C53*100</f>
        <v>50.237236857828414</v>
      </c>
    </row>
    <row r="54" spans="1:6" ht="28.5" customHeight="1">
      <c r="A54" s="56" t="s">
        <v>122</v>
      </c>
      <c r="B54" s="10" t="s">
        <v>54</v>
      </c>
      <c r="C54" s="55">
        <v>12648632</v>
      </c>
      <c r="D54" s="53">
        <v>6978908.46</v>
      </c>
      <c r="E54" s="21">
        <f aca="true" t="shared" si="4" ref="E54:E69">D54-C54</f>
        <v>-5669723.54</v>
      </c>
      <c r="F54" s="22">
        <f aca="true" t="shared" si="5" ref="F54:F69">SUM(D54/C54*100)</f>
        <v>55.17520361095176</v>
      </c>
    </row>
    <row r="55" spans="1:6" ht="25.5" customHeight="1">
      <c r="A55" s="60" t="s">
        <v>217</v>
      </c>
      <c r="B55" s="10" t="s">
        <v>27</v>
      </c>
      <c r="C55" s="55">
        <v>56460</v>
      </c>
      <c r="D55" s="53">
        <v>3197.89</v>
      </c>
      <c r="E55" s="21">
        <f t="shared" si="4"/>
        <v>-53262.11</v>
      </c>
      <c r="F55" s="22">
        <f t="shared" si="5"/>
        <v>5.663992206872122</v>
      </c>
    </row>
    <row r="56" spans="1:6" ht="28.5" customHeight="1">
      <c r="A56" s="56" t="s">
        <v>123</v>
      </c>
      <c r="B56" s="10" t="s">
        <v>28</v>
      </c>
      <c r="C56" s="55">
        <v>50160</v>
      </c>
      <c r="D56" s="53">
        <v>17281.08</v>
      </c>
      <c r="E56" s="21">
        <f t="shared" si="4"/>
        <v>-32878.92</v>
      </c>
      <c r="F56" s="22">
        <f t="shared" si="5"/>
        <v>34.45191387559809</v>
      </c>
    </row>
    <row r="57" spans="1:6" ht="25.5" customHeight="1">
      <c r="A57" s="56" t="s">
        <v>124</v>
      </c>
      <c r="B57" s="10" t="s">
        <v>29</v>
      </c>
      <c r="C57" s="55">
        <v>254500</v>
      </c>
      <c r="D57" s="53">
        <v>34488</v>
      </c>
      <c r="E57" s="21">
        <f t="shared" si="4"/>
        <v>-220012</v>
      </c>
      <c r="F57" s="22">
        <f t="shared" si="5"/>
        <v>13.551277013752456</v>
      </c>
    </row>
    <row r="58" spans="1:6" ht="28.5" customHeight="1">
      <c r="A58" s="60" t="s">
        <v>125</v>
      </c>
      <c r="B58" s="10" t="s">
        <v>63</v>
      </c>
      <c r="C58" s="55">
        <v>12000</v>
      </c>
      <c r="D58" s="53">
        <v>3451.95</v>
      </c>
      <c r="E58" s="21">
        <f t="shared" si="4"/>
        <v>-8548.05</v>
      </c>
      <c r="F58" s="22">
        <f t="shared" si="5"/>
        <v>28.76625</v>
      </c>
    </row>
    <row r="59" spans="1:6" ht="27.75" customHeight="1">
      <c r="A59" s="56" t="s">
        <v>126</v>
      </c>
      <c r="B59" s="10" t="s">
        <v>30</v>
      </c>
      <c r="C59" s="55">
        <v>119165</v>
      </c>
      <c r="D59" s="53">
        <v>59582</v>
      </c>
      <c r="E59" s="21">
        <f t="shared" si="4"/>
        <v>-59583</v>
      </c>
      <c r="F59" s="22">
        <f t="shared" si="5"/>
        <v>49.99958041371208</v>
      </c>
    </row>
    <row r="60" spans="1:6" ht="25.5" customHeight="1">
      <c r="A60" s="60" t="s">
        <v>127</v>
      </c>
      <c r="B60" s="10" t="s">
        <v>31</v>
      </c>
      <c r="C60" s="55">
        <v>16421</v>
      </c>
      <c r="D60" s="53">
        <v>6912.94</v>
      </c>
      <c r="E60" s="21">
        <f t="shared" si="4"/>
        <v>-9508.060000000001</v>
      </c>
      <c r="F60" s="22">
        <f t="shared" si="5"/>
        <v>42.09816698130442</v>
      </c>
    </row>
    <row r="61" spans="1:6" ht="38.25" customHeight="1">
      <c r="A61" s="56" t="s">
        <v>128</v>
      </c>
      <c r="B61" s="10" t="s">
        <v>32</v>
      </c>
      <c r="C61" s="55">
        <v>5201193</v>
      </c>
      <c r="D61" s="53">
        <v>2605389.8</v>
      </c>
      <c r="E61" s="21">
        <f t="shared" si="4"/>
        <v>-2595803.2</v>
      </c>
      <c r="F61" s="22">
        <f t="shared" si="5"/>
        <v>50.09215770305004</v>
      </c>
    </row>
    <row r="62" spans="1:6" ht="27" customHeight="1">
      <c r="A62" s="56" t="s">
        <v>129</v>
      </c>
      <c r="B62" s="10" t="s">
        <v>33</v>
      </c>
      <c r="C62" s="55">
        <v>4474176</v>
      </c>
      <c r="D62" s="53">
        <v>2485423.67</v>
      </c>
      <c r="E62" s="21">
        <f t="shared" si="4"/>
        <v>-1988752.33</v>
      </c>
      <c r="F62" s="22">
        <f t="shared" si="5"/>
        <v>55.55042246885237</v>
      </c>
    </row>
    <row r="63" spans="1:6" ht="15" customHeight="1">
      <c r="A63" s="56" t="s">
        <v>130</v>
      </c>
      <c r="B63" s="10" t="s">
        <v>64</v>
      </c>
      <c r="C63" s="55">
        <v>7150</v>
      </c>
      <c r="D63" s="53">
        <v>0</v>
      </c>
      <c r="E63" s="21">
        <f t="shared" si="4"/>
        <v>-7150</v>
      </c>
      <c r="F63" s="22">
        <f t="shared" si="5"/>
        <v>0</v>
      </c>
    </row>
    <row r="64" spans="1:6" ht="39.75" customHeight="1">
      <c r="A64" s="56" t="s">
        <v>131</v>
      </c>
      <c r="B64" s="10" t="s">
        <v>13</v>
      </c>
      <c r="C64" s="55">
        <v>576000</v>
      </c>
      <c r="D64" s="53">
        <v>117100</v>
      </c>
      <c r="E64" s="21">
        <f t="shared" si="4"/>
        <v>-458900</v>
      </c>
      <c r="F64" s="22">
        <f t="shared" si="5"/>
        <v>20.32986111111111</v>
      </c>
    </row>
    <row r="65" spans="1:6" ht="50.25" customHeight="1">
      <c r="A65" s="56" t="s">
        <v>132</v>
      </c>
      <c r="B65" s="10" t="s">
        <v>34</v>
      </c>
      <c r="C65" s="55">
        <v>565188</v>
      </c>
      <c r="D65" s="53">
        <v>236131.97</v>
      </c>
      <c r="E65" s="21">
        <f t="shared" si="4"/>
        <v>-329056.03</v>
      </c>
      <c r="F65" s="22">
        <f t="shared" si="5"/>
        <v>41.7793672194031</v>
      </c>
    </row>
    <row r="66" spans="1:6" ht="41.25" customHeight="1">
      <c r="A66" s="56" t="s">
        <v>133</v>
      </c>
      <c r="B66" s="10" t="s">
        <v>35</v>
      </c>
      <c r="C66" s="55">
        <v>23145</v>
      </c>
      <c r="D66" s="53">
        <v>10132.79</v>
      </c>
      <c r="E66" s="21">
        <f t="shared" si="4"/>
        <v>-13012.21</v>
      </c>
      <c r="F66" s="22">
        <f t="shared" si="5"/>
        <v>43.77960682652841</v>
      </c>
    </row>
    <row r="67" spans="1:6" ht="51">
      <c r="A67" s="56" t="s">
        <v>134</v>
      </c>
      <c r="B67" s="10" t="s">
        <v>36</v>
      </c>
      <c r="C67" s="55">
        <v>526200</v>
      </c>
      <c r="D67" s="53">
        <v>215886.73</v>
      </c>
      <c r="E67" s="21">
        <f t="shared" si="4"/>
        <v>-310313.27</v>
      </c>
      <c r="F67" s="22">
        <f t="shared" si="5"/>
        <v>41.02750475104523</v>
      </c>
    </row>
    <row r="68" spans="1:6" ht="27" customHeight="1">
      <c r="A68" s="56" t="s">
        <v>135</v>
      </c>
      <c r="B68" s="10" t="s">
        <v>65</v>
      </c>
      <c r="C68" s="55">
        <v>141774</v>
      </c>
      <c r="D68" s="53">
        <v>67903.2</v>
      </c>
      <c r="E68" s="21">
        <f t="shared" si="4"/>
        <v>-73870.8</v>
      </c>
      <c r="F68" s="22">
        <f t="shared" si="5"/>
        <v>47.89538279233145</v>
      </c>
    </row>
    <row r="69" spans="1:6" ht="15" customHeight="1">
      <c r="A69" s="56" t="s">
        <v>136</v>
      </c>
      <c r="B69" s="10" t="s">
        <v>14</v>
      </c>
      <c r="C69" s="55">
        <v>4098690</v>
      </c>
      <c r="D69" s="53">
        <v>1611891.59</v>
      </c>
      <c r="E69" s="21">
        <f t="shared" si="4"/>
        <v>-2486798.41</v>
      </c>
      <c r="F69" s="22">
        <f t="shared" si="5"/>
        <v>39.32699447872369</v>
      </c>
    </row>
    <row r="70" spans="1:6" ht="27.75" customHeight="1">
      <c r="A70" s="18" t="s">
        <v>137</v>
      </c>
      <c r="B70" s="23" t="s">
        <v>138</v>
      </c>
      <c r="C70" s="27">
        <f>C71</f>
        <v>31950718</v>
      </c>
      <c r="D70" s="27">
        <f>D71</f>
        <v>16532442.000000004</v>
      </c>
      <c r="E70" s="27">
        <f>E71</f>
        <v>-15418275.999999996</v>
      </c>
      <c r="F70" s="28">
        <f>F71</f>
        <v>51.74356958112804</v>
      </c>
    </row>
    <row r="71" spans="1:6" ht="27.75" customHeight="1">
      <c r="A71" s="18" t="s">
        <v>140</v>
      </c>
      <c r="B71" s="23" t="s">
        <v>139</v>
      </c>
      <c r="C71" s="27">
        <f>C72+C73+C74+C75+C76+C77+C78</f>
        <v>31950718</v>
      </c>
      <c r="D71" s="27">
        <f>D72+D73+D74+D75+D76+D77+D78</f>
        <v>16532442.000000004</v>
      </c>
      <c r="E71" s="27">
        <f>D71-C71</f>
        <v>-15418275.999999996</v>
      </c>
      <c r="F71" s="28">
        <f>D71/C71*100</f>
        <v>51.74356958112804</v>
      </c>
    </row>
    <row r="72" spans="1:6" ht="25.5">
      <c r="A72" s="60" t="s">
        <v>141</v>
      </c>
      <c r="B72" s="10" t="s">
        <v>54</v>
      </c>
      <c r="C72" s="55">
        <v>1041243</v>
      </c>
      <c r="D72" s="53">
        <v>663028.32</v>
      </c>
      <c r="E72" s="21">
        <f aca="true" t="shared" si="6" ref="E72:E78">D72-C72</f>
        <v>-378214.68000000005</v>
      </c>
      <c r="F72" s="22">
        <f aca="true" t="shared" si="7" ref="F72:F78">SUM(D72/C72*100)</f>
        <v>63.67661727377758</v>
      </c>
    </row>
    <row r="73" spans="1:6" ht="15" customHeight="1">
      <c r="A73" s="60" t="s">
        <v>142</v>
      </c>
      <c r="B73" s="10" t="s">
        <v>66</v>
      </c>
      <c r="C73" s="55">
        <v>13155946</v>
      </c>
      <c r="D73" s="53">
        <v>7579947.04</v>
      </c>
      <c r="E73" s="21">
        <f t="shared" si="6"/>
        <v>-5575998.96</v>
      </c>
      <c r="F73" s="22">
        <f t="shared" si="7"/>
        <v>57.616130683418746</v>
      </c>
    </row>
    <row r="74" spans="1:6" ht="38.25" customHeight="1">
      <c r="A74" s="56" t="s">
        <v>143</v>
      </c>
      <c r="B74" s="10" t="s">
        <v>13</v>
      </c>
      <c r="C74" s="55">
        <v>90000</v>
      </c>
      <c r="D74" s="53">
        <v>25000</v>
      </c>
      <c r="E74" s="21">
        <f t="shared" si="6"/>
        <v>-65000</v>
      </c>
      <c r="F74" s="22">
        <f>SUM(D74/C74*100)</f>
        <v>27.77777777777778</v>
      </c>
    </row>
    <row r="75" spans="1:6" ht="15" customHeight="1">
      <c r="A75" s="60" t="s">
        <v>144</v>
      </c>
      <c r="B75" s="10" t="s">
        <v>37</v>
      </c>
      <c r="C75" s="55">
        <v>3273773</v>
      </c>
      <c r="D75" s="53">
        <v>1608022.6</v>
      </c>
      <c r="E75" s="21">
        <f t="shared" si="6"/>
        <v>-1665750.4</v>
      </c>
      <c r="F75" s="22">
        <f>SUM(D75/C75*100)</f>
        <v>49.11832921830561</v>
      </c>
    </row>
    <row r="76" spans="1:6" ht="15" customHeight="1">
      <c r="A76" s="60" t="s">
        <v>145</v>
      </c>
      <c r="B76" s="10" t="s">
        <v>38</v>
      </c>
      <c r="C76" s="55">
        <v>2860215</v>
      </c>
      <c r="D76" s="53">
        <v>1295008.22</v>
      </c>
      <c r="E76" s="21">
        <f t="shared" si="6"/>
        <v>-1565206.78</v>
      </c>
      <c r="F76" s="22">
        <f>SUM(D76/C76*100)</f>
        <v>45.27660403151511</v>
      </c>
    </row>
    <row r="77" spans="1:6" ht="25.5">
      <c r="A77" s="56" t="s">
        <v>146</v>
      </c>
      <c r="B77" s="10" t="s">
        <v>39</v>
      </c>
      <c r="C77" s="55">
        <v>7920371</v>
      </c>
      <c r="D77" s="53">
        <v>3725231.7</v>
      </c>
      <c r="E77" s="21">
        <f t="shared" si="6"/>
        <v>-4195139.3</v>
      </c>
      <c r="F77" s="22">
        <f t="shared" si="7"/>
        <v>47.0335505748405</v>
      </c>
    </row>
    <row r="78" spans="1:6" ht="25.5" customHeight="1">
      <c r="A78" s="56" t="s">
        <v>147</v>
      </c>
      <c r="B78" s="10" t="s">
        <v>40</v>
      </c>
      <c r="C78" s="55">
        <v>3609170</v>
      </c>
      <c r="D78" s="53">
        <v>1636204.12</v>
      </c>
      <c r="E78" s="21">
        <f t="shared" si="6"/>
        <v>-1972965.88</v>
      </c>
      <c r="F78" s="22">
        <f t="shared" si="7"/>
        <v>45.33463704951554</v>
      </c>
    </row>
    <row r="79" spans="1:6" ht="25.5" customHeight="1">
      <c r="A79" s="18" t="s">
        <v>150</v>
      </c>
      <c r="B79" s="23" t="s">
        <v>148</v>
      </c>
      <c r="C79" s="24">
        <f>C80</f>
        <v>2993956</v>
      </c>
      <c r="D79" s="24">
        <f>D80</f>
        <v>1493892.95</v>
      </c>
      <c r="E79" s="24">
        <f>D79-C79</f>
        <v>-1500063.05</v>
      </c>
      <c r="F79" s="25">
        <f>D79/C79*100</f>
        <v>49.896957403515614</v>
      </c>
    </row>
    <row r="80" spans="1:6" ht="25.5" customHeight="1">
      <c r="A80" s="18" t="s">
        <v>151</v>
      </c>
      <c r="B80" s="23" t="s">
        <v>149</v>
      </c>
      <c r="C80" s="24">
        <f>C81+C82+C83+C84+C85+C86</f>
        <v>2993956</v>
      </c>
      <c r="D80" s="24">
        <f>D81+D82+D83+D84+D85+D86</f>
        <v>1493892.95</v>
      </c>
      <c r="E80" s="24">
        <f>D80-C80</f>
        <v>-1500063.05</v>
      </c>
      <c r="F80" s="25">
        <f>D80/C80*100</f>
        <v>49.896957403515614</v>
      </c>
    </row>
    <row r="81" spans="1:6" ht="42" customHeight="1">
      <c r="A81" s="60" t="s">
        <v>152</v>
      </c>
      <c r="B81" s="10" t="s">
        <v>6</v>
      </c>
      <c r="C81" s="55">
        <v>10000</v>
      </c>
      <c r="D81" s="53">
        <v>10000</v>
      </c>
      <c r="E81" s="21">
        <f aca="true" t="shared" si="8" ref="E81:E86">D81-C81</f>
        <v>0</v>
      </c>
      <c r="F81" s="22">
        <f aca="true" t="shared" si="9" ref="F81:F86">SUM(D81/C81*100)</f>
        <v>100</v>
      </c>
    </row>
    <row r="82" spans="1:6" ht="26.25" customHeight="1">
      <c r="A82" s="56" t="s">
        <v>153</v>
      </c>
      <c r="B82" s="10" t="s">
        <v>54</v>
      </c>
      <c r="C82" s="55">
        <v>2835750</v>
      </c>
      <c r="D82" s="53">
        <v>1445696.95</v>
      </c>
      <c r="E82" s="21">
        <f t="shared" si="8"/>
        <v>-1390053.05</v>
      </c>
      <c r="F82" s="22">
        <f>SUM(D82/C82*100)</f>
        <v>50.98111434364806</v>
      </c>
    </row>
    <row r="83" spans="1:6" ht="26.25" customHeight="1">
      <c r="A83" s="56" t="s">
        <v>154</v>
      </c>
      <c r="B83" s="10" t="s">
        <v>67</v>
      </c>
      <c r="C83" s="55">
        <v>25442</v>
      </c>
      <c r="D83" s="53">
        <v>0</v>
      </c>
      <c r="E83" s="21">
        <f t="shared" si="8"/>
        <v>-25442</v>
      </c>
      <c r="F83" s="22">
        <f>SUM(D83/C83*100)</f>
        <v>0</v>
      </c>
    </row>
    <row r="84" spans="1:6" ht="25.5" customHeight="1">
      <c r="A84" s="56" t="s">
        <v>155</v>
      </c>
      <c r="B84" s="10" t="s">
        <v>13</v>
      </c>
      <c r="C84" s="55">
        <v>5000</v>
      </c>
      <c r="D84" s="53">
        <v>0</v>
      </c>
      <c r="E84" s="21">
        <f t="shared" si="8"/>
        <v>-5000</v>
      </c>
      <c r="F84" s="22">
        <f t="shared" si="9"/>
        <v>0</v>
      </c>
    </row>
    <row r="85" spans="1:6" ht="26.25" customHeight="1">
      <c r="A85" s="56" t="s">
        <v>156</v>
      </c>
      <c r="B85" s="10" t="s">
        <v>39</v>
      </c>
      <c r="C85" s="55">
        <f>38942+15000</f>
        <v>53942</v>
      </c>
      <c r="D85" s="53">
        <v>38100</v>
      </c>
      <c r="E85" s="21">
        <f t="shared" si="8"/>
        <v>-15842</v>
      </c>
      <c r="F85" s="22">
        <f t="shared" si="9"/>
        <v>70.63141893144488</v>
      </c>
    </row>
    <row r="86" spans="1:6" ht="15" customHeight="1">
      <c r="A86" s="56" t="s">
        <v>157</v>
      </c>
      <c r="B86" s="10" t="s">
        <v>17</v>
      </c>
      <c r="C86" s="55">
        <f>48246+15576</f>
        <v>63822</v>
      </c>
      <c r="D86" s="53">
        <v>96</v>
      </c>
      <c r="E86" s="21">
        <f t="shared" si="8"/>
        <v>-63726</v>
      </c>
      <c r="F86" s="22">
        <f t="shared" si="9"/>
        <v>0.15041835103882673</v>
      </c>
    </row>
    <row r="87" spans="1:6" ht="24.75" customHeight="1">
      <c r="A87" s="18" t="s">
        <v>159</v>
      </c>
      <c r="B87" s="23" t="s">
        <v>193</v>
      </c>
      <c r="C87" s="24">
        <f aca="true" t="shared" si="10" ref="C87:F88">C88</f>
        <v>2474834</v>
      </c>
      <c r="D87" s="24">
        <f t="shared" si="10"/>
        <v>1207576.44</v>
      </c>
      <c r="E87" s="24">
        <f t="shared" si="10"/>
        <v>-1267257.56</v>
      </c>
      <c r="F87" s="25">
        <f t="shared" si="10"/>
        <v>48.794239936900816</v>
      </c>
    </row>
    <row r="88" spans="1:6" ht="25.5" customHeight="1">
      <c r="A88" s="18" t="s">
        <v>160</v>
      </c>
      <c r="B88" s="23" t="s">
        <v>158</v>
      </c>
      <c r="C88" s="24">
        <f t="shared" si="10"/>
        <v>2474834</v>
      </c>
      <c r="D88" s="24">
        <f t="shared" si="10"/>
        <v>1207576.44</v>
      </c>
      <c r="E88" s="24">
        <f t="shared" si="10"/>
        <v>-1267257.56</v>
      </c>
      <c r="F88" s="25">
        <f t="shared" si="10"/>
        <v>48.794239936900816</v>
      </c>
    </row>
    <row r="89" spans="1:6" ht="28.5" customHeight="1">
      <c r="A89" s="56" t="s">
        <v>161</v>
      </c>
      <c r="B89" s="10" t="s">
        <v>54</v>
      </c>
      <c r="C89" s="55">
        <v>2474834</v>
      </c>
      <c r="D89" s="55">
        <v>1207576.44</v>
      </c>
      <c r="E89" s="21">
        <f>D89-C89</f>
        <v>-1267257.56</v>
      </c>
      <c r="F89" s="22">
        <f>SUM(D89/C89*100)</f>
        <v>48.794239936900816</v>
      </c>
    </row>
    <row r="90" spans="1:6" ht="25.5" customHeight="1">
      <c r="A90" s="18" t="s">
        <v>162</v>
      </c>
      <c r="B90" s="23" t="s">
        <v>163</v>
      </c>
      <c r="C90" s="24">
        <f>C91</f>
        <v>72783258</v>
      </c>
      <c r="D90" s="24">
        <f>D91</f>
        <v>30573631.69</v>
      </c>
      <c r="E90" s="24">
        <f>E91</f>
        <v>-42209626.31</v>
      </c>
      <c r="F90" s="25">
        <f>F91</f>
        <v>42.00640714654461</v>
      </c>
    </row>
    <row r="91" spans="1:6" ht="25.5" customHeight="1">
      <c r="A91" s="18" t="s">
        <v>165</v>
      </c>
      <c r="B91" s="23" t="s">
        <v>164</v>
      </c>
      <c r="C91" s="24">
        <f>C92+C93+C94+C95+C96+C97</f>
        <v>72783258</v>
      </c>
      <c r="D91" s="24">
        <f>D92+D93+D94+D95+D96+D97</f>
        <v>30573631.69</v>
      </c>
      <c r="E91" s="24">
        <f>D91-C91</f>
        <v>-42209626.31</v>
      </c>
      <c r="F91" s="25">
        <f>D91/C91*100</f>
        <v>42.00640714654461</v>
      </c>
    </row>
    <row r="92" spans="1:6" ht="25.5" customHeight="1">
      <c r="A92" s="60" t="s">
        <v>166</v>
      </c>
      <c r="B92" s="10" t="s">
        <v>54</v>
      </c>
      <c r="C92" s="55">
        <v>5575260</v>
      </c>
      <c r="D92" s="53">
        <v>3114375.92</v>
      </c>
      <c r="E92" s="21">
        <f aca="true" t="shared" si="11" ref="E92:E97">D92-C92</f>
        <v>-2460884.08</v>
      </c>
      <c r="F92" s="22">
        <f aca="true" t="shared" si="12" ref="F92:F98">SUM(D92/C92*100)</f>
        <v>55.86064004189939</v>
      </c>
    </row>
    <row r="93" spans="1:6" ht="15" customHeight="1">
      <c r="A93" s="56" t="s">
        <v>167</v>
      </c>
      <c r="B93" s="10" t="s">
        <v>7</v>
      </c>
      <c r="C93" s="55">
        <v>7291949</v>
      </c>
      <c r="D93" s="53">
        <v>0</v>
      </c>
      <c r="E93" s="21">
        <f t="shared" si="11"/>
        <v>-7291949</v>
      </c>
      <c r="F93" s="22">
        <f>SUM(D93/C93*100)</f>
        <v>0</v>
      </c>
    </row>
    <row r="94" spans="1:6" ht="37.5" customHeight="1">
      <c r="A94" s="56" t="s">
        <v>168</v>
      </c>
      <c r="B94" s="10" t="s">
        <v>13</v>
      </c>
      <c r="C94" s="55">
        <v>20000</v>
      </c>
      <c r="D94" s="53">
        <v>0</v>
      </c>
      <c r="E94" s="21">
        <f t="shared" si="11"/>
        <v>-20000</v>
      </c>
      <c r="F94" s="22">
        <f t="shared" si="12"/>
        <v>0</v>
      </c>
    </row>
    <row r="95" spans="1:6" ht="15" customHeight="1">
      <c r="A95" s="56" t="s">
        <v>169</v>
      </c>
      <c r="B95" s="10" t="s">
        <v>48</v>
      </c>
      <c r="C95" s="55">
        <v>234449</v>
      </c>
      <c r="D95" s="53">
        <v>128655.77</v>
      </c>
      <c r="E95" s="21">
        <f t="shared" si="11"/>
        <v>-105793.23</v>
      </c>
      <c r="F95" s="22">
        <f t="shared" si="12"/>
        <v>54.87580241331804</v>
      </c>
    </row>
    <row r="96" spans="1:6" ht="15" customHeight="1">
      <c r="A96" s="56" t="s">
        <v>170</v>
      </c>
      <c r="B96" s="10" t="s">
        <v>68</v>
      </c>
      <c r="C96" s="55">
        <v>5000000</v>
      </c>
      <c r="D96" s="53">
        <v>0</v>
      </c>
      <c r="E96" s="21">
        <f t="shared" si="11"/>
        <v>-5000000</v>
      </c>
      <c r="F96" s="22">
        <f t="shared" si="12"/>
        <v>0</v>
      </c>
    </row>
    <row r="97" spans="1:6" ht="15" customHeight="1">
      <c r="A97" s="56" t="s">
        <v>171</v>
      </c>
      <c r="B97" s="10" t="s">
        <v>69</v>
      </c>
      <c r="C97" s="55">
        <v>54661600</v>
      </c>
      <c r="D97" s="53">
        <v>27330600</v>
      </c>
      <c r="E97" s="21">
        <f t="shared" si="11"/>
        <v>-27331000</v>
      </c>
      <c r="F97" s="22">
        <f t="shared" si="12"/>
        <v>49.99963411242993</v>
      </c>
    </row>
    <row r="98" spans="1:6" ht="15" customHeight="1">
      <c r="A98" s="37" t="s">
        <v>41</v>
      </c>
      <c r="B98" s="61" t="s">
        <v>172</v>
      </c>
      <c r="C98" s="38">
        <f>C10+C36+C52+C70+C79+C87+C90</f>
        <v>471090716.76</v>
      </c>
      <c r="D98" s="38">
        <f>D10+D36+D52+D70+D79+D87+D90</f>
        <v>238990967.73</v>
      </c>
      <c r="E98" s="38">
        <f>D98-C98</f>
        <v>-232099749.03</v>
      </c>
      <c r="F98" s="39">
        <f t="shared" si="12"/>
        <v>50.731411005866924</v>
      </c>
    </row>
  </sheetData>
  <sheetProtection/>
  <mergeCells count="4">
    <mergeCell ref="C1:D1"/>
    <mergeCell ref="C3:F3"/>
    <mergeCell ref="A5:F5"/>
    <mergeCell ref="A6:F6"/>
  </mergeCells>
  <printOptions/>
  <pageMargins left="0.9448818897637796" right="0.1968503937007874" top="0.53" bottom="0.2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0"/>
  <sheetViews>
    <sheetView tabSelected="1" view="pageBreakPreview" zoomScaleSheetLayoutView="100" zoomScalePageLayoutView="0" workbookViewId="0" topLeftCell="A13">
      <selection activeCell="F12" sqref="F12"/>
    </sheetView>
  </sheetViews>
  <sheetFormatPr defaultColWidth="9.00390625" defaultRowHeight="12.75"/>
  <cols>
    <col min="1" max="1" width="10.625" style="6" customWidth="1"/>
    <col min="2" max="2" width="59.00390625" style="6" customWidth="1"/>
    <col min="3" max="4" width="12.125" style="6" customWidth="1"/>
    <col min="5" max="5" width="13.375" style="6" customWidth="1"/>
    <col min="6" max="6" width="9.25390625" style="6" customWidth="1"/>
    <col min="7" max="7" width="10.75390625" style="6" bestFit="1" customWidth="1"/>
    <col min="8" max="16384" width="9.125" style="6" customWidth="1"/>
  </cols>
  <sheetData>
    <row r="1" ht="26.25" customHeight="1"/>
    <row r="2" spans="1:6" ht="16.5">
      <c r="A2" s="9"/>
      <c r="B2" s="9"/>
      <c r="C2" s="67"/>
      <c r="D2" s="67"/>
      <c r="E2" s="35"/>
      <c r="F2" s="35"/>
    </row>
    <row r="3" spans="1:12" ht="21" customHeight="1">
      <c r="A3" s="70" t="s">
        <v>220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6" ht="73.5" customHeight="1">
      <c r="A4" s="52" t="s">
        <v>190</v>
      </c>
      <c r="B4" s="4" t="s">
        <v>45</v>
      </c>
      <c r="C4" s="52" t="s">
        <v>77</v>
      </c>
      <c r="D4" s="52" t="s">
        <v>195</v>
      </c>
      <c r="E4" s="51" t="s">
        <v>0</v>
      </c>
      <c r="F4" s="51" t="s">
        <v>1</v>
      </c>
    </row>
    <row r="5" spans="1:6" ht="12.75">
      <c r="A5" s="40" t="s">
        <v>3</v>
      </c>
      <c r="B5" s="15">
        <v>2</v>
      </c>
      <c r="C5" s="41">
        <v>3</v>
      </c>
      <c r="D5" s="16">
        <v>4</v>
      </c>
      <c r="E5" s="11">
        <v>5</v>
      </c>
      <c r="F5" s="11">
        <v>6</v>
      </c>
    </row>
    <row r="6" spans="1:6" ht="26.25" customHeight="1">
      <c r="A6" s="43" t="s">
        <v>81</v>
      </c>
      <c r="B6" s="44" t="s">
        <v>173</v>
      </c>
      <c r="C6" s="45">
        <f>C7</f>
        <v>9313990</v>
      </c>
      <c r="D6" s="45">
        <f>D7</f>
        <v>4055226.57</v>
      </c>
      <c r="E6" s="45">
        <f>E7</f>
        <v>-5258763.43</v>
      </c>
      <c r="F6" s="62">
        <f>F7</f>
        <v>43.5390908729771</v>
      </c>
    </row>
    <row r="7" spans="1:6" ht="26.25" customHeight="1">
      <c r="A7" s="43" t="s">
        <v>82</v>
      </c>
      <c r="B7" s="44" t="s">
        <v>174</v>
      </c>
      <c r="C7" s="45">
        <f>C8+C9+C10+C11++C12+C13+C14+C15+C16+C17+C18+C19+C20+C21+C22</f>
        <v>9313990</v>
      </c>
      <c r="D7" s="45">
        <f>D8+D9+D10+D11++D12+D14+D15+D16+D17+D18+D20+D21+D22+D19</f>
        <v>4055226.57</v>
      </c>
      <c r="E7" s="45">
        <f>D7-C7</f>
        <v>-5258763.43</v>
      </c>
      <c r="F7" s="62">
        <f>D7/C7*100</f>
        <v>43.5390908729771</v>
      </c>
    </row>
    <row r="8" spans="1:7" ht="42.75" customHeight="1">
      <c r="A8" s="20" t="s">
        <v>88</v>
      </c>
      <c r="B8" s="10" t="s">
        <v>6</v>
      </c>
      <c r="C8" s="55">
        <v>320109</v>
      </c>
      <c r="D8" s="53">
        <v>226400</v>
      </c>
      <c r="E8" s="7">
        <f aca="true" t="shared" si="0" ref="E8:E13">+D8-C8</f>
        <v>-93709</v>
      </c>
      <c r="F8" s="5">
        <f>+D8/C8*100</f>
        <v>70.72590898725122</v>
      </c>
      <c r="G8" s="42"/>
    </row>
    <row r="9" spans="1:7" ht="15" customHeight="1">
      <c r="A9" s="20" t="s">
        <v>89</v>
      </c>
      <c r="B9" s="10" t="s">
        <v>7</v>
      </c>
      <c r="C9" s="55">
        <v>39500</v>
      </c>
      <c r="D9" s="53">
        <v>0</v>
      </c>
      <c r="E9" s="7">
        <f t="shared" si="0"/>
        <v>-39500</v>
      </c>
      <c r="F9" s="5">
        <f>+D9/C9*100</f>
        <v>0</v>
      </c>
      <c r="G9" s="42"/>
    </row>
    <row r="10" spans="1:7" ht="15" customHeight="1">
      <c r="A10" s="20" t="s">
        <v>90</v>
      </c>
      <c r="B10" s="10" t="s">
        <v>8</v>
      </c>
      <c r="C10" s="55">
        <v>116707</v>
      </c>
      <c r="D10" s="53">
        <v>48950</v>
      </c>
      <c r="E10" s="7">
        <f t="shared" si="0"/>
        <v>-67757</v>
      </c>
      <c r="F10" s="5">
        <f>D10/C10*100</f>
        <v>41.94264268638556</v>
      </c>
      <c r="G10" s="42"/>
    </row>
    <row r="11" spans="1:7" ht="27.75" customHeight="1">
      <c r="A11" s="20" t="s">
        <v>91</v>
      </c>
      <c r="B11" s="10" t="s">
        <v>9</v>
      </c>
      <c r="C11" s="55">
        <v>49230</v>
      </c>
      <c r="D11" s="53">
        <v>49230</v>
      </c>
      <c r="E11" s="7">
        <f t="shared" si="0"/>
        <v>0</v>
      </c>
      <c r="F11" s="5">
        <v>0</v>
      </c>
      <c r="G11" s="42"/>
    </row>
    <row r="12" spans="1:7" ht="28.5" customHeight="1">
      <c r="A12" s="20" t="s">
        <v>97</v>
      </c>
      <c r="B12" s="10" t="s">
        <v>15</v>
      </c>
      <c r="C12" s="55">
        <v>0</v>
      </c>
      <c r="D12" s="53">
        <v>7080</v>
      </c>
      <c r="E12" s="7">
        <f t="shared" si="0"/>
        <v>7080</v>
      </c>
      <c r="F12" s="5">
        <v>0</v>
      </c>
      <c r="G12" s="42"/>
    </row>
    <row r="13" spans="1:7" ht="15" customHeight="1">
      <c r="A13" s="20" t="s">
        <v>196</v>
      </c>
      <c r="B13" s="10" t="s">
        <v>197</v>
      </c>
      <c r="C13" s="55">
        <v>1400000</v>
      </c>
      <c r="D13" s="53">
        <v>0</v>
      </c>
      <c r="E13" s="7">
        <f t="shared" si="0"/>
        <v>-1400000</v>
      </c>
      <c r="F13" s="5">
        <v>0</v>
      </c>
      <c r="G13" s="42"/>
    </row>
    <row r="14" spans="1:6" ht="15" customHeight="1">
      <c r="A14" s="20" t="s">
        <v>100</v>
      </c>
      <c r="B14" s="10" t="s">
        <v>53</v>
      </c>
      <c r="C14" s="55">
        <v>219591</v>
      </c>
      <c r="D14" s="53">
        <v>60990.57</v>
      </c>
      <c r="E14" s="7">
        <f>D14-C14</f>
        <v>-158600.43</v>
      </c>
      <c r="F14" s="5">
        <v>0</v>
      </c>
    </row>
    <row r="15" spans="1:6" ht="15" customHeight="1">
      <c r="A15" s="4" t="s">
        <v>198</v>
      </c>
      <c r="B15" s="10" t="s">
        <v>17</v>
      </c>
      <c r="C15" s="55">
        <v>2134267</v>
      </c>
      <c r="D15" s="53">
        <v>46458</v>
      </c>
      <c r="E15" s="7">
        <f aca="true" t="shared" si="1" ref="E15:E22">+D15-C15</f>
        <v>-2087809</v>
      </c>
      <c r="F15" s="5">
        <f>+D15/C15*100</f>
        <v>2.1767660747226096</v>
      </c>
    </row>
    <row r="16" spans="1:6" ht="26.25" customHeight="1">
      <c r="A16" s="20" t="s">
        <v>175</v>
      </c>
      <c r="B16" s="10" t="s">
        <v>70</v>
      </c>
      <c r="C16" s="55">
        <v>881435</v>
      </c>
      <c r="D16" s="53">
        <v>0</v>
      </c>
      <c r="E16" s="7">
        <f t="shared" si="1"/>
        <v>-881435</v>
      </c>
      <c r="F16" s="5">
        <v>0</v>
      </c>
    </row>
    <row r="17" spans="1:6" ht="25.5" customHeight="1">
      <c r="A17" s="20">
        <v>217461</v>
      </c>
      <c r="B17" s="10" t="s">
        <v>20</v>
      </c>
      <c r="C17" s="55">
        <v>3018247</v>
      </c>
      <c r="D17" s="53">
        <v>2733240</v>
      </c>
      <c r="E17" s="7">
        <f t="shared" si="1"/>
        <v>-285007</v>
      </c>
      <c r="F17" s="5">
        <f aca="true" t="shared" si="2" ref="F17:F22">+D17/C17*100</f>
        <v>90.55720091828138</v>
      </c>
    </row>
    <row r="18" spans="1:6" ht="28.5" customHeight="1">
      <c r="A18" s="20" t="s">
        <v>176</v>
      </c>
      <c r="B18" s="10" t="s">
        <v>71</v>
      </c>
      <c r="C18" s="55">
        <v>7500</v>
      </c>
      <c r="D18" s="53">
        <v>6300</v>
      </c>
      <c r="E18" s="7">
        <f t="shared" si="1"/>
        <v>-1200</v>
      </c>
      <c r="F18" s="5">
        <f t="shared" si="2"/>
        <v>84</v>
      </c>
    </row>
    <row r="19" spans="1:6" ht="15" customHeight="1">
      <c r="A19" s="20">
        <v>217670</v>
      </c>
      <c r="B19" s="10" t="s">
        <v>199</v>
      </c>
      <c r="C19" s="55">
        <v>753100</v>
      </c>
      <c r="D19" s="53">
        <v>753100</v>
      </c>
      <c r="E19" s="7">
        <f t="shared" si="1"/>
        <v>0</v>
      </c>
      <c r="F19" s="5">
        <f t="shared" si="2"/>
        <v>100</v>
      </c>
    </row>
    <row r="20" spans="1:6" ht="50.25" customHeight="1">
      <c r="A20" s="20" t="s">
        <v>177</v>
      </c>
      <c r="B20" s="10" t="s">
        <v>72</v>
      </c>
      <c r="C20" s="55">
        <v>9297</v>
      </c>
      <c r="D20" s="53">
        <v>9200</v>
      </c>
      <c r="E20" s="7">
        <f t="shared" si="1"/>
        <v>-97</v>
      </c>
      <c r="F20" s="5">
        <f t="shared" si="2"/>
        <v>98.95665268366139</v>
      </c>
    </row>
    <row r="21" spans="1:6" ht="15" customHeight="1">
      <c r="A21" s="20" t="s">
        <v>178</v>
      </c>
      <c r="B21" s="10" t="s">
        <v>47</v>
      </c>
      <c r="C21" s="55">
        <v>289069</v>
      </c>
      <c r="D21" s="53">
        <v>38340</v>
      </c>
      <c r="E21" s="7">
        <f t="shared" si="1"/>
        <v>-250729</v>
      </c>
      <c r="F21" s="5">
        <f t="shared" si="2"/>
        <v>13.263269323241165</v>
      </c>
    </row>
    <row r="22" spans="1:6" ht="25.5" customHeight="1">
      <c r="A22" s="20" t="s">
        <v>108</v>
      </c>
      <c r="B22" s="10" t="s">
        <v>24</v>
      </c>
      <c r="C22" s="55">
        <v>75938</v>
      </c>
      <c r="D22" s="53">
        <v>75938</v>
      </c>
      <c r="E22" s="7">
        <f t="shared" si="1"/>
        <v>0</v>
      </c>
      <c r="F22" s="5">
        <f t="shared" si="2"/>
        <v>100</v>
      </c>
    </row>
    <row r="23" spans="1:6" ht="24.75" customHeight="1">
      <c r="A23" s="18" t="s">
        <v>85</v>
      </c>
      <c r="B23" s="23" t="s">
        <v>86</v>
      </c>
      <c r="C23" s="45">
        <f>C24</f>
        <v>6743800</v>
      </c>
      <c r="D23" s="45">
        <f>D24</f>
        <v>1072797.56</v>
      </c>
      <c r="E23" s="48">
        <f>E24</f>
        <v>-5671002.4399999995</v>
      </c>
      <c r="F23" s="49">
        <f>F24</f>
        <v>15.907908894095318</v>
      </c>
    </row>
    <row r="24" spans="1:6" ht="27" customHeight="1">
      <c r="A24" s="18" t="s">
        <v>87</v>
      </c>
      <c r="B24" s="23" t="s">
        <v>189</v>
      </c>
      <c r="C24" s="45">
        <f>C25+C26+C27+C28+C29+C30+C31+C32</f>
        <v>6743800</v>
      </c>
      <c r="D24" s="45">
        <f>D25+D26+D27+D28+D29+D32+D31</f>
        <v>1072797.56</v>
      </c>
      <c r="E24" s="48">
        <f>D24-C24</f>
        <v>-5671002.4399999995</v>
      </c>
      <c r="F24" s="49">
        <f>D24/C24*100</f>
        <v>15.907908894095318</v>
      </c>
    </row>
    <row r="25" spans="1:6" ht="15" customHeight="1">
      <c r="A25" s="20" t="s">
        <v>110</v>
      </c>
      <c r="B25" s="10" t="s">
        <v>25</v>
      </c>
      <c r="C25" s="55">
        <v>4570588</v>
      </c>
      <c r="D25" s="53">
        <v>956216.23</v>
      </c>
      <c r="E25" s="7">
        <f aca="true" t="shared" si="3" ref="E25:E30">+D25-C25</f>
        <v>-3614371.77</v>
      </c>
      <c r="F25" s="5">
        <f>+D25/C25*100</f>
        <v>20.921076894263933</v>
      </c>
    </row>
    <row r="26" spans="1:6" ht="23.25" customHeight="1">
      <c r="A26" s="20">
        <v>611020</v>
      </c>
      <c r="B26" s="10" t="s">
        <v>55</v>
      </c>
      <c r="C26" s="55">
        <v>1571066</v>
      </c>
      <c r="D26" s="53">
        <v>92590.56</v>
      </c>
      <c r="E26" s="7">
        <f t="shared" si="3"/>
        <v>-1478475.44</v>
      </c>
      <c r="F26" s="5">
        <f>+D26/C26*100</f>
        <v>5.893486333483125</v>
      </c>
    </row>
    <row r="27" spans="1:6" ht="25.5" customHeight="1">
      <c r="A27" s="20" t="s">
        <v>179</v>
      </c>
      <c r="B27" s="10" t="s">
        <v>57</v>
      </c>
      <c r="C27" s="55">
        <v>249686</v>
      </c>
      <c r="D27" s="53">
        <v>3900</v>
      </c>
      <c r="E27" s="7">
        <f t="shared" si="3"/>
        <v>-245786</v>
      </c>
      <c r="F27" s="5">
        <f>+D27/C27*100</f>
        <v>1.561961824051008</v>
      </c>
    </row>
    <row r="28" spans="1:6" ht="15" customHeight="1">
      <c r="A28" s="20" t="s">
        <v>113</v>
      </c>
      <c r="B28" s="10" t="s">
        <v>26</v>
      </c>
      <c r="C28" s="55">
        <v>0</v>
      </c>
      <c r="D28" s="53">
        <v>5910.77</v>
      </c>
      <c r="E28" s="7">
        <f t="shared" si="3"/>
        <v>5910.77</v>
      </c>
      <c r="F28" s="5">
        <v>0</v>
      </c>
    </row>
    <row r="29" spans="1:6" ht="25.5">
      <c r="A29" s="20" t="s">
        <v>115</v>
      </c>
      <c r="B29" s="10" t="s">
        <v>59</v>
      </c>
      <c r="C29" s="55">
        <v>0</v>
      </c>
      <c r="D29" s="53">
        <v>2380</v>
      </c>
      <c r="E29" s="7">
        <f t="shared" si="3"/>
        <v>2380</v>
      </c>
      <c r="F29" s="5">
        <v>0</v>
      </c>
    </row>
    <row r="30" spans="1:6" ht="25.5">
      <c r="A30" s="20" t="s">
        <v>200</v>
      </c>
      <c r="B30" s="10" t="s">
        <v>201</v>
      </c>
      <c r="C30" s="55">
        <v>16910</v>
      </c>
      <c r="D30" s="53">
        <v>0</v>
      </c>
      <c r="E30" s="7">
        <f t="shared" si="3"/>
        <v>-16910</v>
      </c>
      <c r="F30" s="5">
        <v>0</v>
      </c>
    </row>
    <row r="31" spans="1:6" ht="38.25">
      <c r="A31" s="20" t="s">
        <v>118</v>
      </c>
      <c r="B31" s="10" t="s">
        <v>62</v>
      </c>
      <c r="C31" s="55">
        <v>277152</v>
      </c>
      <c r="D31" s="53">
        <v>11548</v>
      </c>
      <c r="E31" s="7">
        <f>D31/C31*100</f>
        <v>4.166666666666666</v>
      </c>
      <c r="F31" s="5">
        <v>0</v>
      </c>
    </row>
    <row r="32" spans="1:6" ht="38.25">
      <c r="A32" s="20">
        <v>611210</v>
      </c>
      <c r="B32" s="10" t="s">
        <v>202</v>
      </c>
      <c r="C32" s="55">
        <v>58398</v>
      </c>
      <c r="D32" s="53">
        <v>252</v>
      </c>
      <c r="E32" s="7">
        <f>D32/C32*100</f>
        <v>0.43152162745299494</v>
      </c>
      <c r="F32" s="5">
        <v>0</v>
      </c>
    </row>
    <row r="33" spans="1:6" ht="38.25">
      <c r="A33" s="43" t="s">
        <v>120</v>
      </c>
      <c r="B33" s="23" t="s">
        <v>194</v>
      </c>
      <c r="C33" s="45">
        <f>C34</f>
        <v>301034</v>
      </c>
      <c r="D33" s="46">
        <f>D34</f>
        <v>281828.87</v>
      </c>
      <c r="E33" s="48">
        <f>E34</f>
        <v>-19205.130000000005</v>
      </c>
      <c r="F33" s="49">
        <f>F34</f>
        <v>93.62027877249746</v>
      </c>
    </row>
    <row r="34" spans="1:6" ht="38.25">
      <c r="A34" s="43" t="s">
        <v>121</v>
      </c>
      <c r="B34" s="23" t="s">
        <v>180</v>
      </c>
      <c r="C34" s="45">
        <f>C35+C36+C37</f>
        <v>301034</v>
      </c>
      <c r="D34" s="45">
        <f>D35+D36+D37</f>
        <v>281828.87</v>
      </c>
      <c r="E34" s="48">
        <f>D34-C34</f>
        <v>-19205.130000000005</v>
      </c>
      <c r="F34" s="49">
        <f>D34/C34*100</f>
        <v>93.62027877249746</v>
      </c>
    </row>
    <row r="35" spans="1:6" ht="25.5">
      <c r="A35" s="20" t="s">
        <v>122</v>
      </c>
      <c r="B35" s="10" t="s">
        <v>54</v>
      </c>
      <c r="C35" s="55">
        <v>100834</v>
      </c>
      <c r="D35" s="53">
        <v>100834</v>
      </c>
      <c r="E35" s="7">
        <f>+D35-C35</f>
        <v>0</v>
      </c>
      <c r="F35" s="5">
        <f>+D35/C35*100</f>
        <v>100</v>
      </c>
    </row>
    <row r="36" spans="1:6" ht="38.25">
      <c r="A36" s="20" t="s">
        <v>128</v>
      </c>
      <c r="B36" s="10" t="s">
        <v>32</v>
      </c>
      <c r="C36" s="55">
        <v>143700</v>
      </c>
      <c r="D36" s="53">
        <v>85691.25</v>
      </c>
      <c r="E36" s="7">
        <f>+D36-C36</f>
        <v>-58008.75</v>
      </c>
      <c r="F36" s="5">
        <f>+D36/C36*100</f>
        <v>59.63204592901879</v>
      </c>
    </row>
    <row r="37" spans="1:6" ht="25.5">
      <c r="A37" s="20" t="s">
        <v>129</v>
      </c>
      <c r="B37" s="10" t="s">
        <v>33</v>
      </c>
      <c r="C37" s="55">
        <v>56500</v>
      </c>
      <c r="D37" s="53">
        <v>95303.62</v>
      </c>
      <c r="E37" s="7">
        <f>+D37-C37</f>
        <v>38803.619999999995</v>
      </c>
      <c r="F37" s="5">
        <f>+D37/C37*100</f>
        <v>168.67897345132744</v>
      </c>
    </row>
    <row r="38" spans="1:6" ht="25.5">
      <c r="A38" s="18" t="s">
        <v>137</v>
      </c>
      <c r="B38" s="23" t="s">
        <v>138</v>
      </c>
      <c r="C38" s="45">
        <f>C39</f>
        <v>2145399</v>
      </c>
      <c r="D38" s="46">
        <f>D39</f>
        <v>584134.21</v>
      </c>
      <c r="E38" s="48">
        <f>E39</f>
        <v>-1561264.79</v>
      </c>
      <c r="F38" s="49">
        <f>F39</f>
        <v>27.227299444066116</v>
      </c>
    </row>
    <row r="39" spans="1:6" ht="23.25" customHeight="1">
      <c r="A39" s="18" t="s">
        <v>140</v>
      </c>
      <c r="B39" s="23" t="s">
        <v>139</v>
      </c>
      <c r="C39" s="45">
        <f>C40+C41+C42+C43+C44+C45</f>
        <v>2145399</v>
      </c>
      <c r="D39" s="45">
        <f>D40+D41+D42+D43+D44+D45</f>
        <v>584134.21</v>
      </c>
      <c r="E39" s="48">
        <f>D39-C39</f>
        <v>-1561264.79</v>
      </c>
      <c r="F39" s="49">
        <f>D39/C39*100</f>
        <v>27.227299444066116</v>
      </c>
    </row>
    <row r="40" spans="1:6" ht="27" customHeight="1">
      <c r="A40" s="20" t="s">
        <v>141</v>
      </c>
      <c r="B40" s="10" t="s">
        <v>54</v>
      </c>
      <c r="C40" s="55">
        <v>35952</v>
      </c>
      <c r="D40" s="53">
        <v>0</v>
      </c>
      <c r="E40" s="7">
        <f aca="true" t="shared" si="4" ref="E40:E45">+D40-C40</f>
        <v>-35952</v>
      </c>
      <c r="F40" s="5">
        <f aca="true" t="shared" si="5" ref="F40:F45">+D40/C40*100</f>
        <v>0</v>
      </c>
    </row>
    <row r="41" spans="1:6" ht="15" customHeight="1">
      <c r="A41" s="20" t="s">
        <v>142</v>
      </c>
      <c r="B41" s="10" t="s">
        <v>66</v>
      </c>
      <c r="C41" s="55">
        <v>1556266</v>
      </c>
      <c r="D41" s="53">
        <v>412264.06</v>
      </c>
      <c r="E41" s="7">
        <f t="shared" si="4"/>
        <v>-1144001.94</v>
      </c>
      <c r="F41" s="5">
        <f t="shared" si="5"/>
        <v>26.49059094010921</v>
      </c>
    </row>
    <row r="42" spans="1:6" ht="15" customHeight="1">
      <c r="A42" s="20" t="s">
        <v>144</v>
      </c>
      <c r="B42" s="10" t="s">
        <v>37</v>
      </c>
      <c r="C42" s="55">
        <v>57300</v>
      </c>
      <c r="D42" s="53">
        <v>130469.95</v>
      </c>
      <c r="E42" s="7">
        <f t="shared" si="4"/>
        <v>73169.95</v>
      </c>
      <c r="F42" s="5">
        <f t="shared" si="5"/>
        <v>227.69624781849913</v>
      </c>
    </row>
    <row r="43" spans="1:6" ht="15" customHeight="1">
      <c r="A43" s="20" t="s">
        <v>145</v>
      </c>
      <c r="B43" s="10" t="s">
        <v>38</v>
      </c>
      <c r="C43" s="55">
        <v>77000</v>
      </c>
      <c r="D43" s="53">
        <v>1117</v>
      </c>
      <c r="E43" s="7">
        <f t="shared" si="4"/>
        <v>-75883</v>
      </c>
      <c r="F43" s="5">
        <f t="shared" si="5"/>
        <v>1.4506493506493505</v>
      </c>
    </row>
    <row r="44" spans="1:6" ht="27.75" customHeight="1">
      <c r="A44" s="20" t="s">
        <v>146</v>
      </c>
      <c r="B44" s="10" t="s">
        <v>39</v>
      </c>
      <c r="C44" s="55">
        <v>400881</v>
      </c>
      <c r="D44" s="53">
        <v>40283.2</v>
      </c>
      <c r="E44" s="7">
        <f t="shared" si="4"/>
        <v>-360597.8</v>
      </c>
      <c r="F44" s="5">
        <f t="shared" si="5"/>
        <v>10.048667809150345</v>
      </c>
    </row>
    <row r="45" spans="1:6" ht="15" customHeight="1">
      <c r="A45" s="20" t="s">
        <v>147</v>
      </c>
      <c r="B45" s="10" t="s">
        <v>40</v>
      </c>
      <c r="C45" s="55">
        <v>18000</v>
      </c>
      <c r="D45" s="53">
        <v>0</v>
      </c>
      <c r="E45" s="7">
        <f t="shared" si="4"/>
        <v>-18000</v>
      </c>
      <c r="F45" s="5">
        <f t="shared" si="5"/>
        <v>0</v>
      </c>
    </row>
    <row r="46" spans="1:6" ht="24" customHeight="1">
      <c r="A46" s="18" t="s">
        <v>150</v>
      </c>
      <c r="B46" s="23" t="s">
        <v>148</v>
      </c>
      <c r="C46" s="45">
        <f>C47</f>
        <v>27377633</v>
      </c>
      <c r="D46" s="46">
        <f>D47</f>
        <v>1093721.66</v>
      </c>
      <c r="E46" s="48">
        <f>E47</f>
        <v>-28471354.66</v>
      </c>
      <c r="F46" s="49">
        <f>F47</f>
        <v>3.994946020351722</v>
      </c>
    </row>
    <row r="47" spans="1:6" ht="24" customHeight="1">
      <c r="A47" s="18" t="s">
        <v>151</v>
      </c>
      <c r="B47" s="23" t="s">
        <v>149</v>
      </c>
      <c r="C47" s="45">
        <f>C48+C49+C50+C51+C52+C53+C54+C55+C56+C57+C58+C59+C60</f>
        <v>27377633</v>
      </c>
      <c r="D47" s="45">
        <f>D48+D49+D50+D51+D52+D53+D54+D55+D56+D57+D58+D59+D60</f>
        <v>1093721.66</v>
      </c>
      <c r="E47" s="48">
        <f>-D47-C47</f>
        <v>-28471354.66</v>
      </c>
      <c r="F47" s="49">
        <f>D47/C47*100</f>
        <v>3.994946020351722</v>
      </c>
    </row>
    <row r="48" spans="1:6" ht="39.75" customHeight="1">
      <c r="A48" s="20" t="s">
        <v>152</v>
      </c>
      <c r="B48" s="10" t="s">
        <v>6</v>
      </c>
      <c r="C48" s="55">
        <f>26756+7505</f>
        <v>34261</v>
      </c>
      <c r="D48" s="53">
        <v>0</v>
      </c>
      <c r="E48" s="7">
        <f>+D48-C48</f>
        <v>-34261</v>
      </c>
      <c r="F48" s="5">
        <f>+D48/C48*100</f>
        <v>0</v>
      </c>
    </row>
    <row r="49" spans="1:6" ht="16.5" customHeight="1">
      <c r="A49" s="20" t="s">
        <v>181</v>
      </c>
      <c r="B49" s="10" t="s">
        <v>25</v>
      </c>
      <c r="C49" s="55">
        <v>1406130</v>
      </c>
      <c r="D49" s="53">
        <v>0</v>
      </c>
      <c r="E49" s="7">
        <f>+D49-C49</f>
        <v>-1406130</v>
      </c>
      <c r="F49" s="5">
        <f>+D49/C49*100</f>
        <v>0</v>
      </c>
    </row>
    <row r="50" spans="1:6" ht="25.5" customHeight="1">
      <c r="A50" s="20">
        <v>1511020</v>
      </c>
      <c r="B50" s="10" t="s">
        <v>55</v>
      </c>
      <c r="C50" s="55">
        <v>4290584</v>
      </c>
      <c r="D50" s="53">
        <v>207178.6</v>
      </c>
      <c r="E50" s="7">
        <f>+D50-C50</f>
        <v>-4083405.4</v>
      </c>
      <c r="F50" s="5">
        <f>+D50/C50*100</f>
        <v>4.82868066445034</v>
      </c>
    </row>
    <row r="51" spans="1:6" ht="25.5" customHeight="1">
      <c r="A51" s="20" t="s">
        <v>182</v>
      </c>
      <c r="B51" s="10" t="s">
        <v>57</v>
      </c>
      <c r="C51" s="55">
        <v>10000059</v>
      </c>
      <c r="D51" s="53">
        <v>49700</v>
      </c>
      <c r="E51" s="7">
        <f aca="true" t="shared" si="6" ref="E51:E58">+D51-C51</f>
        <v>-9950359</v>
      </c>
      <c r="F51" s="5">
        <f aca="true" t="shared" si="7" ref="F51:F58">+D51/C51*100</f>
        <v>0.4969970677173005</v>
      </c>
    </row>
    <row r="52" spans="1:6" ht="15" customHeight="1">
      <c r="A52" s="20" t="s">
        <v>183</v>
      </c>
      <c r="B52" s="10" t="s">
        <v>8</v>
      </c>
      <c r="C52" s="55">
        <v>279626</v>
      </c>
      <c r="D52" s="53">
        <v>0</v>
      </c>
      <c r="E52" s="7">
        <f t="shared" si="6"/>
        <v>-279626</v>
      </c>
      <c r="F52" s="5">
        <f t="shared" si="7"/>
        <v>0</v>
      </c>
    </row>
    <row r="53" spans="1:6" ht="24.75" customHeight="1">
      <c r="A53" s="20" t="s">
        <v>156</v>
      </c>
      <c r="B53" s="10" t="s">
        <v>39</v>
      </c>
      <c r="C53" s="55">
        <v>1534907</v>
      </c>
      <c r="D53" s="53">
        <v>626206.53</v>
      </c>
      <c r="E53" s="7">
        <f t="shared" si="6"/>
        <v>-908700.47</v>
      </c>
      <c r="F53" s="5">
        <f t="shared" si="7"/>
        <v>40.79768546237655</v>
      </c>
    </row>
    <row r="54" spans="1:6" ht="15" customHeight="1">
      <c r="A54" s="20" t="s">
        <v>157</v>
      </c>
      <c r="B54" s="10" t="s">
        <v>17</v>
      </c>
      <c r="C54" s="55">
        <v>58000</v>
      </c>
      <c r="D54" s="53">
        <v>0</v>
      </c>
      <c r="E54" s="7">
        <f t="shared" si="6"/>
        <v>-58000</v>
      </c>
      <c r="F54" s="5">
        <f t="shared" si="7"/>
        <v>0</v>
      </c>
    </row>
    <row r="55" spans="1:6" ht="15" customHeight="1">
      <c r="A55" s="20" t="s">
        <v>184</v>
      </c>
      <c r="B55" s="10" t="s">
        <v>73</v>
      </c>
      <c r="C55" s="55">
        <f>2287989+144242+1900000</f>
        <v>4332231</v>
      </c>
      <c r="D55" s="53">
        <v>125943</v>
      </c>
      <c r="E55" s="7">
        <f t="shared" si="6"/>
        <v>-4206288</v>
      </c>
      <c r="F55" s="5">
        <f t="shared" si="7"/>
        <v>2.9071164487766232</v>
      </c>
    </row>
    <row r="56" spans="1:6" ht="15" customHeight="1">
      <c r="A56" s="20">
        <v>1517322</v>
      </c>
      <c r="B56" s="10" t="s">
        <v>74</v>
      </c>
      <c r="C56" s="55">
        <v>133040</v>
      </c>
      <c r="D56" s="53">
        <v>28923.11</v>
      </c>
      <c r="E56" s="7">
        <f t="shared" si="6"/>
        <v>-104116.89</v>
      </c>
      <c r="F56" s="5">
        <f t="shared" si="7"/>
        <v>21.740160853878535</v>
      </c>
    </row>
    <row r="57" spans="1:6" ht="15" customHeight="1">
      <c r="A57" s="20" t="s">
        <v>185</v>
      </c>
      <c r="B57" s="10" t="s">
        <v>75</v>
      </c>
      <c r="C57" s="55">
        <v>259963</v>
      </c>
      <c r="D57" s="53">
        <v>0</v>
      </c>
      <c r="E57" s="7">
        <f t="shared" si="6"/>
        <v>-259963</v>
      </c>
      <c r="F57" s="5">
        <f t="shared" si="7"/>
        <v>0</v>
      </c>
    </row>
    <row r="58" spans="1:6" ht="15" customHeight="1">
      <c r="A58" s="20" t="s">
        <v>186</v>
      </c>
      <c r="B58" s="10" t="s">
        <v>76</v>
      </c>
      <c r="C58" s="55">
        <v>9754</v>
      </c>
      <c r="D58" s="53">
        <v>0</v>
      </c>
      <c r="E58" s="7">
        <f t="shared" si="6"/>
        <v>-9754</v>
      </c>
      <c r="F58" s="5">
        <f t="shared" si="7"/>
        <v>0</v>
      </c>
    </row>
    <row r="59" spans="1:6" ht="25.5">
      <c r="A59" s="20" t="s">
        <v>187</v>
      </c>
      <c r="B59" s="10" t="s">
        <v>46</v>
      </c>
      <c r="C59" s="55">
        <f>2987129+20160</f>
        <v>3007289</v>
      </c>
      <c r="D59" s="53">
        <v>55770.42</v>
      </c>
      <c r="E59" s="7">
        <f>+D59-C59</f>
        <v>-2951518.58</v>
      </c>
      <c r="F59" s="5">
        <f>+D59/C59*100</f>
        <v>1.8545081633324898</v>
      </c>
    </row>
    <row r="60" spans="1:6" ht="25.5" customHeight="1">
      <c r="A60" s="20" t="s">
        <v>188</v>
      </c>
      <c r="B60" s="10" t="s">
        <v>20</v>
      </c>
      <c r="C60" s="55">
        <f>1931789+100000</f>
        <v>2031789</v>
      </c>
      <c r="D60" s="53">
        <v>0</v>
      </c>
      <c r="E60" s="7">
        <f>+D60-C60</f>
        <v>-2031789</v>
      </c>
      <c r="F60" s="5">
        <f>+D60/C60*100</f>
        <v>0</v>
      </c>
    </row>
    <row r="61" spans="1:6" ht="12.75">
      <c r="A61" s="20">
        <v>3100000</v>
      </c>
      <c r="B61" s="23" t="s">
        <v>203</v>
      </c>
      <c r="C61" s="63">
        <f>SUM(C62)</f>
        <v>104000</v>
      </c>
      <c r="D61" s="64"/>
      <c r="E61" s="65"/>
      <c r="F61" s="66"/>
    </row>
    <row r="62" spans="1:6" ht="25.5">
      <c r="A62" s="20">
        <v>3110000</v>
      </c>
      <c r="B62" s="23" t="s">
        <v>204</v>
      </c>
      <c r="C62" s="55">
        <f>SUM(C63)</f>
        <v>104000</v>
      </c>
      <c r="D62" s="53">
        <v>0</v>
      </c>
      <c r="E62" s="7">
        <f>+D62-C62</f>
        <v>-104000</v>
      </c>
      <c r="F62" s="5">
        <v>0</v>
      </c>
    </row>
    <row r="63" spans="1:6" ht="25.5">
      <c r="A63" s="20" t="s">
        <v>166</v>
      </c>
      <c r="B63" s="10" t="s">
        <v>54</v>
      </c>
      <c r="C63" s="55">
        <v>104000</v>
      </c>
      <c r="D63" s="53">
        <v>0</v>
      </c>
      <c r="E63" s="7">
        <f>+D63-C63</f>
        <v>-104000</v>
      </c>
      <c r="F63" s="5">
        <v>0</v>
      </c>
    </row>
    <row r="64" spans="1:6" ht="12.75">
      <c r="A64" s="37"/>
      <c r="B64" s="61" t="s">
        <v>172</v>
      </c>
      <c r="C64" s="47">
        <f>C6+C23+C33+C38+C46+C61</f>
        <v>45985856</v>
      </c>
      <c r="D64" s="47">
        <f>D6+D23+D33+D38+D46+D61</f>
        <v>7087708.87</v>
      </c>
      <c r="E64" s="48">
        <f>D64-C64</f>
        <v>-38898147.13</v>
      </c>
      <c r="F64" s="49">
        <f>+D64/C64*100</f>
        <v>15.412801862381336</v>
      </c>
    </row>
    <row r="66" spans="1:6" ht="12.75">
      <c r="A66" s="30" t="s">
        <v>79</v>
      </c>
      <c r="B66" s="31"/>
      <c r="C66" s="32"/>
      <c r="D66" s="32"/>
      <c r="E66" s="33" t="s">
        <v>80</v>
      </c>
      <c r="F66" s="54"/>
    </row>
    <row r="67" spans="1:6" ht="12.75">
      <c r="A67" s="30"/>
      <c r="B67" s="31"/>
      <c r="C67" s="32"/>
      <c r="D67" s="32"/>
      <c r="E67" s="33"/>
      <c r="F67" s="54"/>
    </row>
    <row r="68" spans="1:6" ht="17.25" customHeight="1">
      <c r="A68" s="36" t="s">
        <v>42</v>
      </c>
      <c r="B68" s="31"/>
      <c r="C68" s="29"/>
      <c r="D68" s="29"/>
      <c r="E68" s="29"/>
      <c r="F68" s="54"/>
    </row>
    <row r="69" spans="1:6" ht="12.75">
      <c r="A69" s="3" t="s">
        <v>43</v>
      </c>
      <c r="B69" s="3"/>
      <c r="C69" s="29"/>
      <c r="D69" s="29"/>
      <c r="E69" s="29"/>
      <c r="F69" s="54"/>
    </row>
    <row r="70" spans="1:6" ht="12.75">
      <c r="A70" s="3" t="s">
        <v>44</v>
      </c>
      <c r="B70" s="3"/>
      <c r="C70" s="29"/>
      <c r="D70" s="29"/>
      <c r="E70" s="29" t="s">
        <v>51</v>
      </c>
      <c r="F70" s="54"/>
    </row>
  </sheetData>
  <sheetProtection/>
  <mergeCells count="2">
    <mergeCell ref="C2:D2"/>
    <mergeCell ref="A3:L3"/>
  </mergeCells>
  <printOptions/>
  <pageMargins left="0.8661417322834646" right="0.1968503937007874" top="0.63" bottom="0.4724409448818898" header="0.6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2021-07-16T10:18:08Z</cp:lastPrinted>
  <dcterms:created xsi:type="dcterms:W3CDTF">2015-04-15T06:48:28Z</dcterms:created>
  <dcterms:modified xsi:type="dcterms:W3CDTF">2021-07-16T10:18:10Z</dcterms:modified>
  <cp:category/>
  <cp:version/>
  <cp:contentType/>
  <cp:contentStatus/>
</cp:coreProperties>
</file>